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RONOGRAMA" sheetId="1" r:id="rId1"/>
    <sheet name="ORÇAMENTO" sheetId="2" r:id="rId2"/>
  </sheets>
  <definedNames/>
  <calcPr fullCalcOnLoad="1"/>
</workbook>
</file>

<file path=xl/sharedStrings.xml><?xml version="1.0" encoding="utf-8"?>
<sst xmlns="http://schemas.openxmlformats.org/spreadsheetml/2006/main" count="171" uniqueCount="121">
  <si>
    <t>IDENTIFICAÇÃO DAS ETAPAS</t>
  </si>
  <si>
    <t>SERVIÇOS</t>
  </si>
  <si>
    <t>DIAS CORRIDOS A CONTAR DA DATA DE INÍCIO</t>
  </si>
  <si>
    <t>ESCAVAÇÃO</t>
  </si>
  <si>
    <t>BBTS - BANCO DO BRASIL TECNOLOGIA E SERVIÇOS</t>
  </si>
  <si>
    <t>OBRA: EXECUÇÃO DE MURO DIVISÓRIO</t>
  </si>
  <si>
    <t>ENDEREÇO:</t>
  </si>
  <si>
    <t>Estrada dos Bandeirantes 7966, Jacarepaguá, Rio de Janeiro RJ</t>
  </si>
  <si>
    <t xml:space="preserve"> </t>
  </si>
  <si>
    <t>PRELIMINARES</t>
  </si>
  <si>
    <t>MATRÍCULA DA OBRA NO INSS</t>
  </si>
  <si>
    <t>EMISSÃO DE RRT</t>
  </si>
  <si>
    <t>LICENÇA DE OBRA</t>
  </si>
  <si>
    <t>PLACA DE OBRA</t>
  </si>
  <si>
    <t>ÁRVORES E RAÍZES</t>
  </si>
  <si>
    <t>IMPLANTAÇÃO</t>
  </si>
  <si>
    <t>DEMOLIÇÕES E RETIRADAS</t>
  </si>
  <si>
    <t>CONCERTINA</t>
  </si>
  <si>
    <t>CALHA DE ÁGUAS PLUVIAIS</t>
  </si>
  <si>
    <t>TAPUMES</t>
  </si>
  <si>
    <t>MURO</t>
  </si>
  <si>
    <t>ENTULHO</t>
  </si>
  <si>
    <t>MOVIMENTO DE TERRA</t>
  </si>
  <si>
    <t>ESTRUTURA</t>
  </si>
  <si>
    <t>ALVENARIA</t>
  </si>
  <si>
    <t>PINTURA</t>
  </si>
  <si>
    <t>DIVERSOS</t>
  </si>
  <si>
    <t>REINSTALAÇÃO DE CALHA</t>
  </si>
  <si>
    <t>REINSTALAÇÃO DE CONCERTINA</t>
  </si>
  <si>
    <t>LIMPEZA FINAL</t>
  </si>
  <si>
    <t>LIMPEZA DA OBRA</t>
  </si>
  <si>
    <t>ALVENARIA DE BLOCOS</t>
  </si>
  <si>
    <t>IMPERMEABILIZAÇÃO E PINTURA</t>
  </si>
  <si>
    <t>BBTS</t>
  </si>
  <si>
    <t>CONSTRUÇÃO DE MURO</t>
  </si>
  <si>
    <t>CONSTRUTORA:</t>
  </si>
  <si>
    <t>Item</t>
  </si>
  <si>
    <t>Unidade</t>
  </si>
  <si>
    <t>Quant.</t>
  </si>
  <si>
    <t>Valores</t>
  </si>
  <si>
    <t>Totais</t>
  </si>
  <si>
    <t>Unitários</t>
  </si>
  <si>
    <t>Parciais</t>
  </si>
  <si>
    <t>Material</t>
  </si>
  <si>
    <t>M.de Obra</t>
  </si>
  <si>
    <t>Total</t>
  </si>
  <si>
    <t>1</t>
  </si>
  <si>
    <t>Administração Local, Mobilização, Desmobilização e Apoio Tecnológico</t>
  </si>
  <si>
    <t>AD 20.05.0300</t>
  </si>
  <si>
    <t>Tapume de vedacao ou protecao, executado com chapas de compensado, tipo chapa resinada ou similar, com 6mm de espessura, exclusive pintura.</t>
  </si>
  <si>
    <t>m2</t>
  </si>
  <si>
    <t>Placa de obra</t>
  </si>
  <si>
    <t>unidade</t>
  </si>
  <si>
    <t>Anotação de responsabilidade técnica (ART)</t>
  </si>
  <si>
    <t>2</t>
  </si>
  <si>
    <t>Movimento de Terra</t>
  </si>
  <si>
    <t>MT 05.05.0050</t>
  </si>
  <si>
    <t xml:space="preserve">Escavacao manual de vala em material de 1a categoria (areia, argila ou picarra), ate 1,50m, exclusive escoramento e esgotamento. </t>
  </si>
  <si>
    <t>m3</t>
  </si>
  <si>
    <t>MT 15.05.0250</t>
  </si>
  <si>
    <t>Reaterro de vala, compactado a maco, em camadas de 30cm de espessura maxima, com material de boa qualidade.</t>
  </si>
  <si>
    <t>3</t>
  </si>
  <si>
    <t>Demolições e retiradas</t>
  </si>
  <si>
    <t>SC 05.05.0900</t>
  </si>
  <si>
    <t>Demolicao manual de concreto armado estando as pecas em posicao espacial sobre o terreno ou plano horizontal de trabalho, inclusive o empilhamento lateral dentro do canteiro.</t>
  </si>
  <si>
    <t>Retirada e reassentamento de calha de concreto para águas pluviais</t>
  </si>
  <si>
    <t xml:space="preserve">m </t>
  </si>
  <si>
    <t>Retirada e recolocação de concertina metálica sobre o muro</t>
  </si>
  <si>
    <t>Corte de espécies vegetais</t>
  </si>
  <si>
    <t>Destoca manual</t>
  </si>
  <si>
    <t>4</t>
  </si>
  <si>
    <t>Estruturas</t>
  </si>
  <si>
    <t>ET 10.05.0100</t>
  </si>
  <si>
    <t>Aco CA-50 para armadura de concreto, com saliencia ou mossa, coeficiente de conformacao superficial minimo (aderencia) igual a 1,5, diametro de 6,3mm. Fornecimento, incluindo 10% de perdas e arame 18.</t>
  </si>
  <si>
    <t>kg</t>
  </si>
  <si>
    <t>ET 10.05.0103</t>
  </si>
  <si>
    <t>Aco CA-50 para armadura de concreto, com saliencia ou mossa, coeficiente de conformacao superficial minimo (aderencia) igual a 1,5, diametro de 8mm. Fornecimento, incluimdo 10% de perdas e arame 18.</t>
  </si>
  <si>
    <t>ET 10.05.0106</t>
  </si>
  <si>
    <t>Aco CA-50 para armadura de concreto, com saliencia ou mossa, coeficiente de conformacao superficial minimo (aderencia) igual a 1,5, diametro de 10mm. Fornecimento, incluindo 10% de perdas e arame 18.</t>
  </si>
  <si>
    <t>ET 10.10.0061</t>
  </si>
  <si>
    <t>Corte, dobragem, montagem e colocacao de ferragens nas formas, aco CA-50, em barra redonda, com diametro entre 6,3mm e 12,5mm.</t>
  </si>
  <si>
    <t>ET 15.10.0400</t>
  </si>
  <si>
    <t>Formas de madeira para moldagem de pecas de concreto com paramentos planos, em lajes, vigas, paredes etc., inclusive fornecimento dos materiais e desmontagem, servindo a madeira 4 vezes, tabuas de madeira serrada, com 2,5 cm de espessura, servindo tambem para travessas, exclusive escoramento.</t>
  </si>
  <si>
    <t>ET 45.10.0067</t>
  </si>
  <si>
    <t>Concreto bombeado com fck=25MPa, compreendendo o fornecimento de concreto importado de usina, colocacao nas formas, espalhamento, adensamento mecanico e acabamento.</t>
  </si>
  <si>
    <t>5</t>
  </si>
  <si>
    <t>Alvenarias e Paredes Divisórias</t>
  </si>
  <si>
    <t>AL 05.25.0450</t>
  </si>
  <si>
    <t>Alvenaria de blocos de concreto (20x20x40)cm, com argamassa de cimento e areia no traco 1:6, em paredes de 0,20m de espessura, de superficie corrida, ate 3m de altura, e medida pela area real.</t>
  </si>
  <si>
    <t>6</t>
  </si>
  <si>
    <t>Transporte, Carga e Descarga</t>
  </si>
  <si>
    <t>TC 05.15.0100</t>
  </si>
  <si>
    <t>Retirada de entulho de obra em cacamba de aco com 5m3 de capacidade, inclusive carregamento do container, transporte e descarga, exclusive tarifa de disposicao final.</t>
  </si>
  <si>
    <t>Retirada de resíduos vegetais em cacamba de aco com 5m3 de capacidade, inclusive carregamento do container, transporte e descarga, exclusive tarifa de disposicao final.</t>
  </si>
  <si>
    <t>8</t>
  </si>
  <si>
    <t>Pintura</t>
  </si>
  <si>
    <t>Pintura silicone hidrofugante</t>
  </si>
  <si>
    <t>Pintura resina acrílica à base de água  sobre blocos de concreto</t>
  </si>
  <si>
    <t>9</t>
  </si>
  <si>
    <t>Diversos</t>
  </si>
  <si>
    <t>Chapim de Argamassa - Peça premoldada de argamassa prensada, com pingadeira</t>
  </si>
  <si>
    <t>pç</t>
  </si>
  <si>
    <t>TOTAL DO ORÇAMENTO</t>
  </si>
  <si>
    <t xml:space="preserve">BDI </t>
  </si>
  <si>
    <t>TOTAL DO ORÇAMENTO COM BDI INCLUSO</t>
  </si>
  <si>
    <t>Parcela 1</t>
  </si>
  <si>
    <t>Parcela 2</t>
  </si>
  <si>
    <t>Parcela 3</t>
  </si>
  <si>
    <t>FUNDAÇÕES, PILARS E VIGAS</t>
  </si>
  <si>
    <t>INSTALAÇÃO DE CHAPIM</t>
  </si>
  <si>
    <t>DBI</t>
  </si>
  <si>
    <t>TOTAL</t>
  </si>
  <si>
    <t>%</t>
  </si>
  <si>
    <t>Até o 10° dia</t>
  </si>
  <si>
    <t>Até o 40° dia</t>
  </si>
  <si>
    <t>Conclusão e
aceite da obra</t>
  </si>
  <si>
    <t>verba</t>
  </si>
  <si>
    <t>-</t>
  </si>
  <si>
    <t>Equipe técnica da obra - Engenheiro</t>
  </si>
  <si>
    <t>hora</t>
  </si>
  <si>
    <t>ADMINISTRAÇÃO DA OBRA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</si>
</sst>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_);_(* \(#,##0.00\);_(* \-??_);_(@_)"/>
    <numFmt numFmtId="179" formatCode="0.0%"/>
    <numFmt numFmtId="180" formatCode="0.000000"/>
    <numFmt numFmtId="181" formatCode="0.0000000"/>
    <numFmt numFmtId="182" formatCode="0.00000"/>
    <numFmt numFmtId="183" formatCode="0.0000"/>
    <numFmt numFmtId="184" formatCode="0.00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u val="single"/>
      <sz val="12"/>
      <name val="Arial"/>
      <family val="2"/>
    </font>
    <font>
      <sz val="12"/>
      <name val="Futura Lt BT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" fontId="6" fillId="0" borderId="3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right" vertical="center"/>
    </xf>
    <xf numFmtId="4" fontId="6" fillId="0" borderId="38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6" fillId="0" borderId="41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vertical="center"/>
    </xf>
    <xf numFmtId="171" fontId="6" fillId="0" borderId="0" xfId="62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2" fontId="6" fillId="0" borderId="38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6" fillId="0" borderId="28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179" fontId="3" fillId="0" borderId="28" xfId="0" applyNumberFormat="1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horizontal="center"/>
    </xf>
    <xf numFmtId="4" fontId="10" fillId="0" borderId="10" xfId="0" applyNumberFormat="1" applyFont="1" applyBorder="1" applyAlignment="1">
      <alignment horizontal="center" wrapText="1"/>
    </xf>
    <xf numFmtId="0" fontId="0" fillId="35" borderId="1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2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46" xfId="0" applyNumberFormat="1" applyFont="1" applyFill="1" applyBorder="1" applyAlignment="1" applyProtection="1">
      <alignment horizontal="center" vertical="center"/>
      <protection locked="0"/>
    </xf>
    <xf numFmtId="1" fontId="4" fillId="0" borderId="56" xfId="0" applyNumberFormat="1" applyFont="1" applyFill="1" applyBorder="1" applyAlignment="1" applyProtection="1">
      <alignment horizontal="center" vertical="center"/>
      <protection locked="0"/>
    </xf>
    <xf numFmtId="1" fontId="5" fillId="0" borderId="57" xfId="0" applyNumberFormat="1" applyFont="1" applyFill="1" applyBorder="1" applyAlignment="1" applyProtection="1">
      <alignment horizontal="center" vertical="center"/>
      <protection locked="0"/>
    </xf>
    <xf numFmtId="1" fontId="5" fillId="0" borderId="58" xfId="0" applyNumberFormat="1" applyFont="1" applyFill="1" applyBorder="1" applyAlignment="1" applyProtection="1">
      <alignment horizontal="center" vertical="center"/>
      <protection locked="0"/>
    </xf>
    <xf numFmtId="1" fontId="5" fillId="0" borderId="59" xfId="0" applyNumberFormat="1" applyFont="1" applyFill="1" applyBorder="1" applyAlignment="1" applyProtection="1">
      <alignment horizontal="center" vertical="center"/>
      <protection locked="0"/>
    </xf>
    <xf numFmtId="1" fontId="5" fillId="0" borderId="53" xfId="0" applyNumberFormat="1" applyFont="1" applyFill="1" applyBorder="1" applyAlignment="1" applyProtection="1">
      <alignment horizontal="left" vertical="center"/>
      <protection locked="0"/>
    </xf>
    <xf numFmtId="1" fontId="5" fillId="0" borderId="54" xfId="0" applyNumberFormat="1" applyFont="1" applyFill="1" applyBorder="1" applyAlignment="1" applyProtection="1">
      <alignment horizontal="left" vertical="center"/>
      <protection locked="0"/>
    </xf>
    <xf numFmtId="1" fontId="5" fillId="0" borderId="55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="85" zoomScaleNormal="75" zoomScaleSheetLayoutView="85" zoomScalePageLayoutView="0" workbookViewId="0" topLeftCell="A31">
      <selection activeCell="N48" sqref="N48"/>
    </sheetView>
  </sheetViews>
  <sheetFormatPr defaultColWidth="9.140625" defaultRowHeight="12.75"/>
  <cols>
    <col min="1" max="1" width="30.28125" style="19" customWidth="1"/>
    <col min="2" max="2" width="20.421875" style="0" customWidth="1"/>
    <col min="3" max="4" width="5.7109375" style="0" customWidth="1"/>
    <col min="5" max="5" width="5.57421875" style="0" customWidth="1"/>
    <col min="6" max="12" width="5.7109375" style="0" customWidth="1"/>
    <col min="13" max="13" width="12.28125" style="0" customWidth="1"/>
    <col min="14" max="16" width="12.28125" style="121" customWidth="1"/>
  </cols>
  <sheetData>
    <row r="1" spans="1:12" ht="30" customHeight="1" thickBot="1">
      <c r="A1" s="142" t="s">
        <v>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2.75">
      <c r="A2" s="143" t="s">
        <v>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6.2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6" ht="19.5" customHeight="1" thickBot="1">
      <c r="A4" s="13" t="s">
        <v>6</v>
      </c>
      <c r="B4" s="151" t="s">
        <v>7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N4" s="126" t="s">
        <v>105</v>
      </c>
      <c r="O4" s="126" t="s">
        <v>106</v>
      </c>
      <c r="P4" s="127" t="s">
        <v>107</v>
      </c>
    </row>
    <row r="5" spans="1:16" ht="24.75" customHeight="1">
      <c r="A5" s="147" t="s">
        <v>0</v>
      </c>
      <c r="B5" s="149" t="s">
        <v>1</v>
      </c>
      <c r="C5" s="136" t="s">
        <v>2</v>
      </c>
      <c r="D5" s="137"/>
      <c r="E5" s="137"/>
      <c r="F5" s="137"/>
      <c r="G5" s="137"/>
      <c r="H5" s="137"/>
      <c r="I5" s="137"/>
      <c r="J5" s="137"/>
      <c r="K5" s="137"/>
      <c r="L5" s="137"/>
      <c r="N5" s="130" t="s">
        <v>113</v>
      </c>
      <c r="O5" s="130" t="s">
        <v>114</v>
      </c>
      <c r="P5" s="131" t="s">
        <v>115</v>
      </c>
    </row>
    <row r="6" spans="1:15" ht="13.5" customHeight="1" thickBot="1">
      <c r="A6" s="148"/>
      <c r="B6" s="150"/>
      <c r="C6" s="3">
        <v>7</v>
      </c>
      <c r="D6" s="4">
        <v>14</v>
      </c>
      <c r="E6" s="4">
        <v>21</v>
      </c>
      <c r="F6" s="4">
        <v>28</v>
      </c>
      <c r="G6" s="4">
        <v>35</v>
      </c>
      <c r="H6" s="4">
        <v>42</v>
      </c>
      <c r="I6" s="4">
        <v>49</v>
      </c>
      <c r="J6" s="4">
        <v>56</v>
      </c>
      <c r="K6" s="4">
        <v>63</v>
      </c>
      <c r="L6" s="4">
        <v>70</v>
      </c>
      <c r="O6" s="122"/>
    </row>
    <row r="7" spans="1:15" ht="12.75" customHeight="1">
      <c r="A7" s="14">
        <v>1</v>
      </c>
      <c r="B7" s="135" t="s">
        <v>10</v>
      </c>
      <c r="C7" s="22"/>
      <c r="D7" s="9"/>
      <c r="E7" s="9"/>
      <c r="F7" s="9"/>
      <c r="G7" s="9"/>
      <c r="H7" s="9"/>
      <c r="I7" s="9"/>
      <c r="J7" s="9"/>
      <c r="K7" s="9"/>
      <c r="L7" s="9"/>
      <c r="O7" s="122"/>
    </row>
    <row r="8" spans="1:15" ht="6.75" customHeight="1">
      <c r="A8" s="15"/>
      <c r="B8" s="134"/>
      <c r="C8" s="7"/>
      <c r="D8" s="7"/>
      <c r="E8" s="7"/>
      <c r="F8" s="7"/>
      <c r="G8" s="7"/>
      <c r="H8" s="7"/>
      <c r="I8" s="7"/>
      <c r="J8" s="7"/>
      <c r="K8" s="7"/>
      <c r="L8" s="7"/>
      <c r="O8" s="122"/>
    </row>
    <row r="9" spans="1:12" ht="12.75">
      <c r="A9" s="15" t="s">
        <v>9</v>
      </c>
      <c r="B9" s="134"/>
      <c r="C9" s="5"/>
      <c r="D9" s="1"/>
      <c r="E9" s="1"/>
      <c r="F9" s="1"/>
      <c r="G9" s="1"/>
      <c r="H9" s="1"/>
      <c r="I9" s="1"/>
      <c r="J9" s="1"/>
      <c r="K9" s="1"/>
      <c r="L9" s="1"/>
    </row>
    <row r="10" spans="1:16" ht="12.75">
      <c r="A10" s="15" t="s">
        <v>15</v>
      </c>
      <c r="B10" s="134" t="s">
        <v>11</v>
      </c>
      <c r="C10" s="11"/>
      <c r="D10" s="1"/>
      <c r="E10" s="1"/>
      <c r="F10" s="1"/>
      <c r="G10" s="1"/>
      <c r="H10" s="1"/>
      <c r="I10" s="1"/>
      <c r="J10" s="1"/>
      <c r="K10" s="1"/>
      <c r="L10" s="1"/>
      <c r="N10" s="121">
        <f>ORÇAMENTO!L11</f>
        <v>214.82</v>
      </c>
      <c r="O10" s="121">
        <v>0</v>
      </c>
      <c r="P10" s="121">
        <v>0</v>
      </c>
    </row>
    <row r="11" spans="1:12" ht="6.75" customHeight="1">
      <c r="A11" s="15"/>
      <c r="B11" s="134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15" t="s">
        <v>8</v>
      </c>
      <c r="B12" s="134"/>
      <c r="C12" s="5"/>
      <c r="D12" s="1"/>
      <c r="E12" s="1"/>
      <c r="F12" s="1"/>
      <c r="G12" s="1"/>
      <c r="H12" s="1"/>
      <c r="I12" s="1"/>
      <c r="J12" s="1"/>
      <c r="K12" s="1"/>
      <c r="L12" s="1"/>
    </row>
    <row r="13" spans="1:16" ht="12.75">
      <c r="A13" s="15" t="s">
        <v>8</v>
      </c>
      <c r="B13" s="134" t="s">
        <v>13</v>
      </c>
      <c r="C13" s="11"/>
      <c r="D13" s="1"/>
      <c r="E13" s="1"/>
      <c r="F13" s="1"/>
      <c r="G13" s="1"/>
      <c r="H13" s="1"/>
      <c r="I13" s="1"/>
      <c r="J13" s="1"/>
      <c r="K13" s="1"/>
      <c r="L13" s="1"/>
      <c r="N13" s="121">
        <f>ORÇAMENTO!L10</f>
        <v>203.906</v>
      </c>
      <c r="O13" s="121">
        <v>0</v>
      </c>
      <c r="P13" s="121">
        <v>0</v>
      </c>
    </row>
    <row r="14" spans="1:12" ht="6.75" customHeight="1">
      <c r="A14" s="15"/>
      <c r="B14" s="13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>
      <c r="A15" s="15" t="s">
        <v>8</v>
      </c>
      <c r="B15" s="134"/>
      <c r="C15" s="5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5" t="s">
        <v>8</v>
      </c>
      <c r="B16" s="134" t="s">
        <v>12</v>
      </c>
      <c r="C16" s="11"/>
      <c r="D16" s="12"/>
      <c r="E16" s="1"/>
      <c r="F16" s="1"/>
      <c r="G16" s="1"/>
      <c r="H16" s="1"/>
      <c r="I16" s="1"/>
      <c r="J16" s="1"/>
      <c r="K16" s="1"/>
      <c r="L16" s="1"/>
    </row>
    <row r="17" spans="1:12" ht="6.75" customHeight="1">
      <c r="A17" s="15"/>
      <c r="B17" s="134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15" t="s">
        <v>8</v>
      </c>
      <c r="B18" s="134"/>
      <c r="C18" s="5"/>
      <c r="D18" s="1"/>
      <c r="E18" s="1"/>
      <c r="F18" s="1"/>
      <c r="G18" s="1"/>
      <c r="H18" s="1"/>
      <c r="I18" s="1"/>
      <c r="J18" s="1"/>
      <c r="K18" s="1"/>
      <c r="L18" s="1"/>
    </row>
    <row r="19" spans="1:16" ht="12.75">
      <c r="A19" s="15"/>
      <c r="B19" s="140" t="s">
        <v>19</v>
      </c>
      <c r="C19" s="23"/>
      <c r="D19" s="12"/>
      <c r="E19" s="12"/>
      <c r="F19" s="1"/>
      <c r="G19" s="1"/>
      <c r="H19" s="1"/>
      <c r="I19" s="1"/>
      <c r="J19" s="1"/>
      <c r="K19" s="1"/>
      <c r="L19" s="1"/>
      <c r="N19" s="121">
        <f>0.6*ORÇAMENTO!L9</f>
        <v>10264.8</v>
      </c>
      <c r="O19" s="121">
        <f>0.4*ORÇAMENTO!L9</f>
        <v>6843.200000000001</v>
      </c>
      <c r="P19" s="121">
        <v>0</v>
      </c>
    </row>
    <row r="20" spans="1:12" ht="8.25" customHeight="1">
      <c r="A20" s="15"/>
      <c r="B20" s="14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3.5" thickBot="1">
      <c r="A21" s="15"/>
      <c r="B21" s="138"/>
      <c r="C21" s="10"/>
      <c r="D21" s="2"/>
      <c r="E21" s="2"/>
      <c r="F21" s="2"/>
      <c r="G21" s="2"/>
      <c r="H21" s="2"/>
      <c r="I21" s="2"/>
      <c r="J21" s="2"/>
      <c r="K21" s="2"/>
      <c r="L21" s="2"/>
    </row>
    <row r="22" spans="1:16" ht="12.75" customHeight="1">
      <c r="A22" s="15"/>
      <c r="B22" s="134" t="s">
        <v>120</v>
      </c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N22" s="121">
        <f>ORÇAMENTO!L12/70*10</f>
        <v>1684.75</v>
      </c>
      <c r="O22" s="121">
        <f>ORÇAMENTO!L12/70*30</f>
        <v>5054.25</v>
      </c>
      <c r="P22" s="121">
        <f>O22</f>
        <v>5054.25</v>
      </c>
    </row>
    <row r="23" spans="1:12" ht="8.25" customHeight="1">
      <c r="A23" s="15"/>
      <c r="B23" s="134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 thickBot="1">
      <c r="A24" s="16"/>
      <c r="B24" s="139"/>
      <c r="C24" s="10"/>
      <c r="D24" s="2"/>
      <c r="E24" s="2"/>
      <c r="F24" s="2"/>
      <c r="G24" s="2"/>
      <c r="H24" s="2"/>
      <c r="I24" s="2"/>
      <c r="J24" s="2"/>
      <c r="K24" s="2"/>
      <c r="L24" s="2"/>
    </row>
    <row r="25" spans="1:14" ht="12.75">
      <c r="A25" s="17">
        <v>2</v>
      </c>
      <c r="B25" s="138" t="s">
        <v>14</v>
      </c>
      <c r="C25" s="22"/>
      <c r="D25" s="24"/>
      <c r="E25" s="9"/>
      <c r="F25" s="9"/>
      <c r="G25" s="9"/>
      <c r="H25" s="9"/>
      <c r="I25" s="9"/>
      <c r="J25" s="9"/>
      <c r="K25" s="9"/>
      <c r="L25" s="9"/>
      <c r="N25" s="121">
        <f>(ORÇAMENTO!L22+ORÇAMENTO!L23+ORÇAMENTO!L38)</f>
        <v>11611.24</v>
      </c>
    </row>
    <row r="26" spans="1:12" ht="6.75" customHeight="1">
      <c r="A26" s="18"/>
      <c r="B26" s="134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15" t="s">
        <v>16</v>
      </c>
      <c r="B27" s="134"/>
      <c r="C27" s="5"/>
      <c r="D27" s="1"/>
      <c r="E27" s="1"/>
      <c r="F27" s="1"/>
      <c r="G27" s="1"/>
      <c r="H27" s="1"/>
      <c r="I27" s="1"/>
      <c r="J27" s="1"/>
      <c r="K27" s="1"/>
      <c r="L27" s="1"/>
    </row>
    <row r="28" spans="1:16" ht="12.75">
      <c r="A28" s="15" t="s">
        <v>8</v>
      </c>
      <c r="B28" s="140" t="s">
        <v>17</v>
      </c>
      <c r="C28" s="11"/>
      <c r="D28" s="1"/>
      <c r="E28" s="1"/>
      <c r="F28" s="1"/>
      <c r="G28" s="1"/>
      <c r="H28" s="1"/>
      <c r="I28" s="1"/>
      <c r="J28" s="1"/>
      <c r="K28" s="1"/>
      <c r="L28" s="1"/>
      <c r="N28" s="121">
        <f>ORÇAMENTO!L21*0.5</f>
        <v>1292.87025</v>
      </c>
      <c r="O28" s="121">
        <v>0</v>
      </c>
      <c r="P28" s="121">
        <v>0</v>
      </c>
    </row>
    <row r="29" spans="1:12" ht="6.75" customHeight="1">
      <c r="A29" s="15"/>
      <c r="B29" s="141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5" t="s">
        <v>8</v>
      </c>
      <c r="B30" s="138"/>
      <c r="C30" s="5"/>
      <c r="D30" s="1"/>
      <c r="E30" s="1"/>
      <c r="F30" s="1"/>
      <c r="G30" s="1"/>
      <c r="H30" s="1"/>
      <c r="I30" s="1"/>
      <c r="J30" s="1"/>
      <c r="K30" s="1"/>
      <c r="L30" s="1"/>
    </row>
    <row r="31" spans="1:16" ht="12.75">
      <c r="A31" s="15" t="s">
        <v>8</v>
      </c>
      <c r="B31" s="134" t="s">
        <v>18</v>
      </c>
      <c r="C31" s="11"/>
      <c r="D31" s="12"/>
      <c r="E31" s="1"/>
      <c r="F31" s="1"/>
      <c r="G31" s="1"/>
      <c r="H31" s="1"/>
      <c r="I31" s="1"/>
      <c r="J31" s="1"/>
      <c r="K31" s="1"/>
      <c r="L31" s="1"/>
      <c r="N31" s="121">
        <f>ORÇAMENTO!L20*0.5</f>
        <v>1413.6145000000001</v>
      </c>
      <c r="P31" s="121">
        <v>0</v>
      </c>
    </row>
    <row r="32" spans="1:12" ht="6.75" customHeight="1">
      <c r="A32" s="15"/>
      <c r="B32" s="134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15" t="s">
        <v>8</v>
      </c>
      <c r="B33" s="134"/>
      <c r="C33" s="5"/>
      <c r="D33" s="1"/>
      <c r="E33" s="1"/>
      <c r="F33" s="1"/>
      <c r="G33" s="1"/>
      <c r="H33" s="1"/>
      <c r="I33" s="1"/>
      <c r="J33" s="1"/>
      <c r="K33" s="1"/>
      <c r="L33" s="1"/>
    </row>
    <row r="34" spans="1:16" ht="12.75">
      <c r="A34" s="15" t="s">
        <v>8</v>
      </c>
      <c r="B34" s="134" t="s">
        <v>20</v>
      </c>
      <c r="C34" s="23"/>
      <c r="D34" s="1"/>
      <c r="E34" s="12"/>
      <c r="F34" s="12"/>
      <c r="G34" s="1"/>
      <c r="H34" s="1"/>
      <c r="I34" s="1"/>
      <c r="J34" s="1"/>
      <c r="K34" s="1"/>
      <c r="L34" s="1"/>
      <c r="O34" s="121">
        <f>ORÇAMENTO!L19*0.6</f>
        <v>7581.4776</v>
      </c>
      <c r="P34" s="121">
        <f>ORÇAMENTO!L19*0.4</f>
        <v>5054.3184</v>
      </c>
    </row>
    <row r="35" spans="1:12" ht="6.75" customHeight="1">
      <c r="A35" s="15"/>
      <c r="B35" s="134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15" t="s">
        <v>8</v>
      </c>
      <c r="B36" s="134"/>
      <c r="C36" s="5"/>
      <c r="D36" s="1"/>
      <c r="E36" s="1"/>
      <c r="F36" s="1"/>
      <c r="G36" s="1"/>
      <c r="H36" s="1"/>
      <c r="I36" s="1"/>
      <c r="J36" s="1"/>
      <c r="K36" s="1"/>
      <c r="L36" s="1"/>
    </row>
    <row r="37" spans="1:16" ht="12.75">
      <c r="A37" s="15" t="s">
        <v>8</v>
      </c>
      <c r="B37" s="134" t="s">
        <v>21</v>
      </c>
      <c r="C37" s="11"/>
      <c r="D37" s="11"/>
      <c r="E37" s="11"/>
      <c r="F37" s="11"/>
      <c r="G37" s="11"/>
      <c r="H37" s="1"/>
      <c r="I37" s="1"/>
      <c r="J37" s="1"/>
      <c r="K37" s="1"/>
      <c r="L37" s="1"/>
      <c r="N37" s="121">
        <f>ORÇAMENTO!L37*0.55</f>
        <v>2022.9</v>
      </c>
      <c r="P37" s="121">
        <f>ORÇAMENTO!L37*0.35</f>
        <v>1287.3</v>
      </c>
    </row>
    <row r="38" spans="1:12" ht="6.75" customHeight="1">
      <c r="A38" s="15"/>
      <c r="B38" s="134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 thickBot="1">
      <c r="A39" s="15" t="s">
        <v>8</v>
      </c>
      <c r="B39" s="134"/>
      <c r="C39" s="5"/>
      <c r="D39" s="1"/>
      <c r="E39" s="1"/>
      <c r="F39" s="1"/>
      <c r="G39" s="1"/>
      <c r="H39" s="1"/>
      <c r="I39" s="1"/>
      <c r="J39" s="1"/>
      <c r="K39" s="1"/>
      <c r="L39" s="1"/>
    </row>
    <row r="40" spans="1:16" ht="12.75">
      <c r="A40" s="17">
        <v>3</v>
      </c>
      <c r="B40" s="135" t="s">
        <v>3</v>
      </c>
      <c r="C40" s="8"/>
      <c r="D40" s="9"/>
      <c r="E40" s="24"/>
      <c r="F40" s="24"/>
      <c r="G40" s="24"/>
      <c r="H40" s="20"/>
      <c r="I40" s="9"/>
      <c r="J40" s="9"/>
      <c r="K40" s="9"/>
      <c r="L40" s="9"/>
      <c r="O40" s="121">
        <f>ORÇAMENTO!M14*0.6</f>
        <v>435.705</v>
      </c>
      <c r="P40" s="121">
        <f>ORÇAMENTO!M14*0.4</f>
        <v>290.46999999999997</v>
      </c>
    </row>
    <row r="41" spans="1:12" ht="6.75" customHeight="1">
      <c r="A41" s="18"/>
      <c r="B41" s="134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3.5" thickBot="1">
      <c r="A42" s="18" t="s">
        <v>22</v>
      </c>
      <c r="B42" s="134"/>
      <c r="C42" s="5"/>
      <c r="D42" s="1"/>
      <c r="E42" s="1"/>
      <c r="F42" s="1"/>
      <c r="G42" s="1"/>
      <c r="H42" s="1"/>
      <c r="I42" s="1"/>
      <c r="J42" s="1"/>
      <c r="K42" s="1"/>
      <c r="L42" s="1"/>
    </row>
    <row r="43" spans="1:16" ht="12.75">
      <c r="A43" s="17">
        <v>4</v>
      </c>
      <c r="B43" s="135" t="s">
        <v>108</v>
      </c>
      <c r="C43" s="8"/>
      <c r="D43" s="9"/>
      <c r="E43" s="9"/>
      <c r="F43" s="24"/>
      <c r="G43" s="24"/>
      <c r="H43" s="24"/>
      <c r="I43" s="24"/>
      <c r="J43" s="24"/>
      <c r="K43" s="9"/>
      <c r="L43" s="9"/>
      <c r="O43" s="121">
        <f>ORÇAMENTO!M25*0.6</f>
        <v>18655.433399999998</v>
      </c>
      <c r="P43" s="121">
        <f>ORÇAMENTO!M25*0.4</f>
        <v>12436.9556</v>
      </c>
    </row>
    <row r="44" spans="1:12" ht="6.75" customHeight="1">
      <c r="A44" s="18"/>
      <c r="B44" s="134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3.5" thickBot="1">
      <c r="A45" s="18" t="s">
        <v>23</v>
      </c>
      <c r="B45" s="134"/>
      <c r="C45" s="5"/>
      <c r="D45" s="1"/>
      <c r="E45" s="1"/>
      <c r="F45" s="1"/>
      <c r="G45" s="1"/>
      <c r="H45" s="1"/>
      <c r="I45" s="1"/>
      <c r="J45" s="1"/>
      <c r="K45" s="1"/>
      <c r="L45" s="1"/>
    </row>
    <row r="46" spans="1:16" ht="12.75">
      <c r="A46" s="17">
        <v>5</v>
      </c>
      <c r="B46" s="135" t="s">
        <v>31</v>
      </c>
      <c r="C46" s="8"/>
      <c r="D46" s="9"/>
      <c r="E46" s="20"/>
      <c r="F46" s="20"/>
      <c r="G46" s="20"/>
      <c r="H46" s="24"/>
      <c r="I46" s="24"/>
      <c r="J46" s="24"/>
      <c r="K46" s="9"/>
      <c r="L46" s="9"/>
      <c r="O46" s="121">
        <f>ORÇAMENTO!M33*0.6</f>
        <v>8833.281599999998</v>
      </c>
      <c r="P46" s="121">
        <f>ORÇAMENTO!M33*0.4</f>
        <v>5888.8544</v>
      </c>
    </row>
    <row r="47" spans="1:12" ht="6.75" customHeight="1">
      <c r="A47" s="18"/>
      <c r="B47" s="134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3.5" thickBot="1">
      <c r="A48" s="18" t="s">
        <v>24</v>
      </c>
      <c r="B48" s="134"/>
      <c r="C48" s="5"/>
      <c r="D48" s="1"/>
      <c r="E48" s="1"/>
      <c r="F48" s="1"/>
      <c r="G48" s="1"/>
      <c r="H48" s="1"/>
      <c r="I48" s="1"/>
      <c r="J48" s="1"/>
      <c r="K48" s="1"/>
      <c r="L48" s="1"/>
    </row>
    <row r="49" spans="1:16" ht="12.75">
      <c r="A49" s="17">
        <v>6</v>
      </c>
      <c r="B49" s="135" t="s">
        <v>32</v>
      </c>
      <c r="C49" s="8"/>
      <c r="D49" s="9"/>
      <c r="E49" s="20"/>
      <c r="F49" s="20"/>
      <c r="G49" s="20"/>
      <c r="H49" s="20"/>
      <c r="I49" s="24"/>
      <c r="J49" s="24"/>
      <c r="K49" s="9"/>
      <c r="L49" s="9"/>
      <c r="O49" s="121">
        <f>ORÇAMENTO!M40*0.6</f>
        <v>11661</v>
      </c>
      <c r="P49" s="121">
        <f>ORÇAMENTO!M40*0.4</f>
        <v>7774</v>
      </c>
    </row>
    <row r="50" spans="1:12" ht="6.75" customHeight="1">
      <c r="A50" s="18"/>
      <c r="B50" s="134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3.5" thickBot="1">
      <c r="A51" s="18" t="s">
        <v>25</v>
      </c>
      <c r="B51" s="134"/>
      <c r="C51" s="5"/>
      <c r="D51" s="1"/>
      <c r="E51" s="1"/>
      <c r="F51" s="21"/>
      <c r="G51" s="21"/>
      <c r="H51" s="21"/>
      <c r="I51" s="1"/>
      <c r="J51" s="1"/>
      <c r="K51" s="1"/>
      <c r="L51" s="1"/>
    </row>
    <row r="52" spans="1:16" ht="12.75">
      <c r="A52" s="17">
        <v>7</v>
      </c>
      <c r="B52" s="135" t="s">
        <v>27</v>
      </c>
      <c r="C52" s="8"/>
      <c r="D52" s="9"/>
      <c r="E52" s="9"/>
      <c r="F52" s="20"/>
      <c r="G52" s="20"/>
      <c r="H52" s="20"/>
      <c r="I52" s="20"/>
      <c r="J52" s="24"/>
      <c r="K52" s="24"/>
      <c r="L52" s="9"/>
      <c r="P52" s="121">
        <f>ORÇAMENTO!L20*0.5</f>
        <v>1413.6145000000001</v>
      </c>
    </row>
    <row r="53" spans="1:12" ht="6.75" customHeight="1">
      <c r="A53" s="18"/>
      <c r="B53" s="134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18" t="s">
        <v>26</v>
      </c>
      <c r="B54" s="134"/>
      <c r="C54" s="5"/>
      <c r="D54" s="1"/>
      <c r="E54" s="1"/>
      <c r="F54" s="1"/>
      <c r="G54" s="1"/>
      <c r="H54" s="1"/>
      <c r="I54" s="1"/>
      <c r="J54" s="1"/>
      <c r="K54" s="1"/>
      <c r="L54" s="1"/>
    </row>
    <row r="55" spans="1:16" ht="12.75">
      <c r="A55" s="18"/>
      <c r="B55" s="134" t="s">
        <v>28</v>
      </c>
      <c r="C55" s="5"/>
      <c r="D55" s="1"/>
      <c r="E55" s="1"/>
      <c r="F55" s="1"/>
      <c r="G55" s="1"/>
      <c r="H55" s="1"/>
      <c r="I55" s="1"/>
      <c r="J55" s="1"/>
      <c r="K55" s="12"/>
      <c r="L55" s="1"/>
      <c r="P55" s="121">
        <f>ORÇAMENTO!L21*0.5</f>
        <v>1292.87025</v>
      </c>
    </row>
    <row r="56" spans="1:12" ht="6.75" customHeight="1">
      <c r="A56" s="18"/>
      <c r="B56" s="134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8"/>
      <c r="B57" s="134"/>
      <c r="C57" s="5"/>
      <c r="D57" s="1"/>
      <c r="E57" s="1"/>
      <c r="F57" s="1"/>
      <c r="G57" s="1"/>
      <c r="H57" s="1"/>
      <c r="I57" s="1"/>
      <c r="J57" s="1"/>
      <c r="K57" s="1"/>
      <c r="L57" s="1"/>
    </row>
    <row r="58" spans="1:16" ht="12.75">
      <c r="A58" s="18"/>
      <c r="B58" s="134" t="s">
        <v>109</v>
      </c>
      <c r="C58" s="5"/>
      <c r="D58" s="1"/>
      <c r="E58" s="1"/>
      <c r="F58" s="1"/>
      <c r="G58" s="1"/>
      <c r="H58" s="1"/>
      <c r="I58" s="1"/>
      <c r="J58" s="1"/>
      <c r="K58" s="12"/>
      <c r="L58" s="1"/>
      <c r="P58" s="121">
        <f>ORÇAMENTO!L45</f>
        <v>2667</v>
      </c>
    </row>
    <row r="59" spans="1:12" ht="6.75" customHeight="1">
      <c r="A59" s="18"/>
      <c r="B59" s="134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thickBot="1">
      <c r="A60" s="18"/>
      <c r="B60" s="134"/>
      <c r="C60" s="5"/>
      <c r="D60" s="1"/>
      <c r="E60" s="1"/>
      <c r="F60" s="1"/>
      <c r="G60" s="1"/>
      <c r="H60" s="1"/>
      <c r="I60" s="1"/>
      <c r="J60" s="1"/>
      <c r="K60" s="1"/>
      <c r="L60" s="1"/>
    </row>
    <row r="61" spans="1:16" ht="12.75">
      <c r="A61" s="17">
        <v>8</v>
      </c>
      <c r="B61" s="135" t="s">
        <v>30</v>
      </c>
      <c r="C61" s="8"/>
      <c r="D61" s="9"/>
      <c r="E61" s="20"/>
      <c r="F61" s="20"/>
      <c r="G61" s="20"/>
      <c r="H61" s="20"/>
      <c r="I61" s="9"/>
      <c r="J61" s="9"/>
      <c r="K61" s="9"/>
      <c r="L61" s="24"/>
      <c r="P61" s="121">
        <f>ORÇAMENTO!L37*0.1</f>
        <v>367.8</v>
      </c>
    </row>
    <row r="62" spans="1:12" ht="6.75" customHeight="1">
      <c r="A62" s="18"/>
      <c r="B62" s="134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18" t="s">
        <v>29</v>
      </c>
      <c r="B63" s="134"/>
      <c r="C63" s="5"/>
      <c r="D63" s="1"/>
      <c r="E63" s="1"/>
      <c r="F63" s="1"/>
      <c r="G63" s="1"/>
      <c r="H63" s="1"/>
      <c r="I63" s="1"/>
      <c r="J63" s="1"/>
      <c r="K63" s="1"/>
      <c r="L63" s="1"/>
    </row>
    <row r="65" spans="12:16" ht="12.75">
      <c r="L65" s="123"/>
      <c r="M65" s="124">
        <f>SUM(N65:P65)</f>
        <v>131300.6815</v>
      </c>
      <c r="N65" s="124">
        <f>SUM(N7:N64)</f>
        <v>28708.90075</v>
      </c>
      <c r="O65" s="124">
        <f>SUM(O7:O64)</f>
        <v>59064.34760000001</v>
      </c>
      <c r="P65" s="124">
        <f>SUM(P7:P64)</f>
        <v>43527.433150000004</v>
      </c>
    </row>
    <row r="66" spans="12:16" ht="12.75">
      <c r="L66" s="123" t="s">
        <v>110</v>
      </c>
      <c r="M66" s="124">
        <f>M65*ORÇAMENTO!L50</f>
        <v>32825.170375</v>
      </c>
      <c r="N66" s="124">
        <f>N65*ORÇAMENTO!L50</f>
        <v>7177.2251875</v>
      </c>
      <c r="O66" s="124">
        <f>O65*ORÇAMENTO!L50</f>
        <v>14766.086900000002</v>
      </c>
      <c r="P66" s="124">
        <f>P65*ORÇAMENTO!L50</f>
        <v>10881.858287500001</v>
      </c>
    </row>
    <row r="67" spans="12:16" ht="12.75">
      <c r="L67" s="1" t="s">
        <v>111</v>
      </c>
      <c r="M67" s="124">
        <f>SUM(M65:M66)</f>
        <v>164125.851875</v>
      </c>
      <c r="N67" s="124">
        <f>SUM(N65:N66)</f>
        <v>35886.1259375</v>
      </c>
      <c r="O67" s="124">
        <f>SUM(O65:O66)</f>
        <v>73830.4345</v>
      </c>
      <c r="P67" s="124">
        <f>SUM(P65:P66)</f>
        <v>54409.291437500004</v>
      </c>
    </row>
    <row r="68" spans="12:16" ht="12.75">
      <c r="L68" s="1" t="s">
        <v>112</v>
      </c>
      <c r="M68" s="125">
        <f>N68+O68+P68</f>
        <v>1.0000000000000002</v>
      </c>
      <c r="N68" s="128">
        <f>N67/$M$67</f>
        <v>0.21865005133274956</v>
      </c>
      <c r="O68" s="128">
        <f>O67/$M$67</f>
        <v>0.4498403734484806</v>
      </c>
      <c r="P68" s="128">
        <f>P67/$M$67</f>
        <v>0.33150957521876995</v>
      </c>
    </row>
  </sheetData>
  <sheetProtection/>
  <mergeCells count="25">
    <mergeCell ref="B46:B48"/>
    <mergeCell ref="B4:L4"/>
    <mergeCell ref="B10:B12"/>
    <mergeCell ref="B16:B18"/>
    <mergeCell ref="B34:B36"/>
    <mergeCell ref="B28:B30"/>
    <mergeCell ref="B37:B39"/>
    <mergeCell ref="B31:B33"/>
    <mergeCell ref="B22:B24"/>
    <mergeCell ref="B13:B15"/>
    <mergeCell ref="B19:B21"/>
    <mergeCell ref="A1:L1"/>
    <mergeCell ref="A2:L3"/>
    <mergeCell ref="A5:A6"/>
    <mergeCell ref="B5:B6"/>
    <mergeCell ref="B55:B57"/>
    <mergeCell ref="B49:B51"/>
    <mergeCell ref="B61:B63"/>
    <mergeCell ref="B52:B54"/>
    <mergeCell ref="B58:B60"/>
    <mergeCell ref="C5:L5"/>
    <mergeCell ref="B43:B45"/>
    <mergeCell ref="B7:B9"/>
    <mergeCell ref="B40:B42"/>
    <mergeCell ref="B25:B27"/>
  </mergeCells>
  <printOptions/>
  <pageMargins left="0.41" right="0.5" top="0.27" bottom="0.25" header="0.21" footer="0.1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7">
      <selection activeCell="M12" sqref="M12"/>
    </sheetView>
  </sheetViews>
  <sheetFormatPr defaultColWidth="9.140625" defaultRowHeight="12.75"/>
  <cols>
    <col min="5" max="5" width="60.00390625" style="0" customWidth="1"/>
    <col min="7" max="7" width="12.57421875" style="0" customWidth="1"/>
    <col min="9" max="9" width="10.140625" style="0" bestFit="1" customWidth="1"/>
    <col min="10" max="10" width="14.8515625" style="0" customWidth="1"/>
    <col min="11" max="11" width="13.7109375" style="0" customWidth="1"/>
    <col min="12" max="12" width="13.7109375" style="129" customWidth="1"/>
    <col min="13" max="13" width="17.7109375" style="0" customWidth="1"/>
    <col min="15" max="15" width="13.28125" style="0" hidden="1" customWidth="1"/>
  </cols>
  <sheetData>
    <row r="1" spans="1:13" ht="18.75" thickBot="1">
      <c r="A1" s="25"/>
      <c r="B1" s="26"/>
      <c r="C1" s="27"/>
      <c r="D1" s="28"/>
      <c r="E1" s="29"/>
      <c r="F1" s="29"/>
      <c r="G1" s="30"/>
      <c r="H1" s="30"/>
      <c r="I1" s="30"/>
      <c r="J1" s="30"/>
      <c r="K1" s="31"/>
      <c r="L1" s="32"/>
      <c r="M1" s="33"/>
    </row>
    <row r="2" spans="1:13" ht="27.75">
      <c r="A2" s="154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</row>
    <row r="3" spans="1:13" ht="21" thickBot="1">
      <c r="A3" s="157" t="s">
        <v>34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/>
    </row>
    <row r="4" spans="1:13" ht="21" thickBot="1">
      <c r="A4" s="160" t="s">
        <v>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3" ht="15.75">
      <c r="A5" s="34" t="s">
        <v>36</v>
      </c>
      <c r="B5" s="34"/>
      <c r="C5" s="163" t="s">
        <v>1</v>
      </c>
      <c r="D5" s="163"/>
      <c r="E5" s="163"/>
      <c r="F5" s="36" t="s">
        <v>37</v>
      </c>
      <c r="G5" s="37" t="s">
        <v>38</v>
      </c>
      <c r="H5" s="164" t="s">
        <v>39</v>
      </c>
      <c r="I5" s="164"/>
      <c r="J5" s="164"/>
      <c r="K5" s="164"/>
      <c r="L5" s="164"/>
      <c r="M5" s="38" t="s">
        <v>40</v>
      </c>
    </row>
    <row r="6" spans="1:13" ht="15.75">
      <c r="A6" s="34"/>
      <c r="B6" s="34"/>
      <c r="C6" s="35"/>
      <c r="D6" s="35"/>
      <c r="E6" s="35"/>
      <c r="F6" s="39"/>
      <c r="G6" s="37"/>
      <c r="H6" s="165" t="s">
        <v>41</v>
      </c>
      <c r="I6" s="165"/>
      <c r="J6" s="165" t="s">
        <v>42</v>
      </c>
      <c r="K6" s="165"/>
      <c r="L6" s="165"/>
      <c r="M6" s="38"/>
    </row>
    <row r="7" spans="1:13" ht="16.5" thickBot="1">
      <c r="A7" s="34"/>
      <c r="B7" s="34"/>
      <c r="C7" s="40"/>
      <c r="D7" s="40"/>
      <c r="E7" s="40"/>
      <c r="F7" s="41"/>
      <c r="G7" s="42"/>
      <c r="H7" s="43" t="s">
        <v>43</v>
      </c>
      <c r="I7" s="43" t="s">
        <v>44</v>
      </c>
      <c r="J7" s="43" t="s">
        <v>43</v>
      </c>
      <c r="K7" s="43" t="s">
        <v>44</v>
      </c>
      <c r="L7" s="43" t="s">
        <v>45</v>
      </c>
      <c r="M7" s="44"/>
    </row>
    <row r="8" spans="1:13" ht="16.5" thickBot="1">
      <c r="A8" s="45" t="s">
        <v>46</v>
      </c>
      <c r="B8" s="46"/>
      <c r="C8" s="47" t="s">
        <v>47</v>
      </c>
      <c r="D8" s="48"/>
      <c r="E8" s="49"/>
      <c r="F8" s="50" t="s">
        <v>8</v>
      </c>
      <c r="G8" s="51"/>
      <c r="H8" s="51"/>
      <c r="I8" s="51"/>
      <c r="J8" s="51"/>
      <c r="K8" s="52"/>
      <c r="L8" s="52"/>
      <c r="M8" s="53">
        <f>SUM(L9:L12)</f>
        <v>29319.976</v>
      </c>
    </row>
    <row r="9" spans="1:13" ht="15.75">
      <c r="A9" s="54" t="s">
        <v>48</v>
      </c>
      <c r="B9" s="55"/>
      <c r="C9" s="56">
        <v>1</v>
      </c>
      <c r="D9" s="166" t="s">
        <v>49</v>
      </c>
      <c r="E9" s="166"/>
      <c r="F9" s="57" t="s">
        <v>50</v>
      </c>
      <c r="G9" s="58">
        <v>400</v>
      </c>
      <c r="H9" s="58">
        <v>15.88</v>
      </c>
      <c r="I9" s="58">
        <v>26.89</v>
      </c>
      <c r="J9" s="58">
        <f>G9*H9</f>
        <v>6352</v>
      </c>
      <c r="K9" s="59">
        <f>G9*I9</f>
        <v>10756</v>
      </c>
      <c r="L9" s="60">
        <f>J9+K9</f>
        <v>17108</v>
      </c>
      <c r="M9" s="37"/>
    </row>
    <row r="10" spans="1:15" ht="15.75">
      <c r="A10" s="54" t="s">
        <v>8</v>
      </c>
      <c r="B10" s="55"/>
      <c r="C10" s="56">
        <v>2</v>
      </c>
      <c r="D10" s="166" t="s">
        <v>51</v>
      </c>
      <c r="E10" s="166"/>
      <c r="F10" s="57" t="s">
        <v>52</v>
      </c>
      <c r="G10" s="58">
        <v>1</v>
      </c>
      <c r="H10" s="58">
        <v>42.83</v>
      </c>
      <c r="I10" s="58">
        <v>161.076</v>
      </c>
      <c r="J10" s="58">
        <f>G10*H10</f>
        <v>42.83</v>
      </c>
      <c r="K10" s="59">
        <f>G10*I10</f>
        <v>161.076</v>
      </c>
      <c r="L10" s="61">
        <f>J10+K10</f>
        <v>203.906</v>
      </c>
      <c r="M10" s="37"/>
      <c r="O10" t="b">
        <f>CRONOGRAMA!N28=ORÇAMENTO!L21*0.5</f>
        <v>1</v>
      </c>
    </row>
    <row r="11" spans="1:13" ht="15.75">
      <c r="A11" s="54" t="s">
        <v>8</v>
      </c>
      <c r="B11" s="55"/>
      <c r="C11" s="56">
        <v>3</v>
      </c>
      <c r="D11" s="166" t="s">
        <v>53</v>
      </c>
      <c r="E11" s="166"/>
      <c r="F11" s="57" t="s">
        <v>52</v>
      </c>
      <c r="G11" s="58">
        <v>1</v>
      </c>
      <c r="H11" s="58">
        <v>0</v>
      </c>
      <c r="I11" s="58">
        <v>214.82</v>
      </c>
      <c r="J11" s="58">
        <f>G11*H11</f>
        <v>0</v>
      </c>
      <c r="K11" s="59">
        <f>G11*I11</f>
        <v>214.82</v>
      </c>
      <c r="L11" s="61">
        <f>J11+K11</f>
        <v>214.82</v>
      </c>
      <c r="M11" s="37"/>
    </row>
    <row r="12" spans="1:13" ht="15.75" customHeight="1">
      <c r="A12" s="54" t="s">
        <v>8</v>
      </c>
      <c r="B12" s="55"/>
      <c r="C12" s="56">
        <v>4</v>
      </c>
      <c r="D12" s="166" t="s">
        <v>118</v>
      </c>
      <c r="E12" s="166"/>
      <c r="F12" s="57" t="s">
        <v>119</v>
      </c>
      <c r="G12" s="58">
        <v>175</v>
      </c>
      <c r="H12" s="58">
        <v>0</v>
      </c>
      <c r="I12" s="58">
        <v>67.39</v>
      </c>
      <c r="J12" s="58">
        <f>G12*H12</f>
        <v>0</v>
      </c>
      <c r="K12" s="59">
        <f>G12*I12</f>
        <v>11793.25</v>
      </c>
      <c r="L12" s="61">
        <f>J12+K12</f>
        <v>11793.25</v>
      </c>
      <c r="M12" s="37"/>
    </row>
    <row r="13" spans="1:13" ht="16.5" thickBot="1">
      <c r="A13" s="55"/>
      <c r="B13" s="55"/>
      <c r="C13" s="62"/>
      <c r="D13" s="63"/>
      <c r="E13" s="63"/>
      <c r="F13" s="64"/>
      <c r="G13" s="65"/>
      <c r="H13" s="65"/>
      <c r="I13" s="65"/>
      <c r="J13" s="65"/>
      <c r="K13" s="66"/>
      <c r="L13" s="67"/>
      <c r="M13" s="37"/>
    </row>
    <row r="14" spans="1:13" ht="16.5" thickBot="1">
      <c r="A14" s="45" t="s">
        <v>54</v>
      </c>
      <c r="B14" s="46"/>
      <c r="C14" s="167" t="s">
        <v>55</v>
      </c>
      <c r="D14" s="167"/>
      <c r="E14" s="167"/>
      <c r="F14" s="50"/>
      <c r="G14" s="51"/>
      <c r="H14" s="51"/>
      <c r="I14" s="51"/>
      <c r="J14" s="51"/>
      <c r="K14" s="68"/>
      <c r="L14" s="68"/>
      <c r="M14" s="53">
        <f>SUM(L15:L16)</f>
        <v>726.175</v>
      </c>
    </row>
    <row r="15" spans="1:13" ht="15.75">
      <c r="A15" s="54" t="s">
        <v>56</v>
      </c>
      <c r="B15" s="55"/>
      <c r="C15" s="56">
        <v>1</v>
      </c>
      <c r="D15" s="166" t="s">
        <v>57</v>
      </c>
      <c r="E15" s="166"/>
      <c r="F15" s="69" t="s">
        <v>58</v>
      </c>
      <c r="G15" s="70">
        <v>17</v>
      </c>
      <c r="H15" s="70">
        <v>0</v>
      </c>
      <c r="I15" s="70">
        <v>28.24</v>
      </c>
      <c r="J15" s="58">
        <f>G15*H15</f>
        <v>0</v>
      </c>
      <c r="K15" s="59">
        <f>G15*I15</f>
        <v>480.08</v>
      </c>
      <c r="L15" s="71">
        <f>J15+K15</f>
        <v>480.08</v>
      </c>
      <c r="M15" s="72" t="s">
        <v>8</v>
      </c>
    </row>
    <row r="16" spans="1:13" ht="15.75">
      <c r="A16" s="54" t="s">
        <v>59</v>
      </c>
      <c r="B16" s="55"/>
      <c r="C16" s="56">
        <v>2</v>
      </c>
      <c r="D16" s="166" t="s">
        <v>60</v>
      </c>
      <c r="E16" s="166"/>
      <c r="F16" s="73" t="s">
        <v>58</v>
      </c>
      <c r="G16" s="58">
        <v>8.3</v>
      </c>
      <c r="H16" s="58">
        <v>0</v>
      </c>
      <c r="I16" s="58">
        <v>29.65</v>
      </c>
      <c r="J16" s="58">
        <f>G16*H16</f>
        <v>0</v>
      </c>
      <c r="K16" s="59">
        <f>G16*I16</f>
        <v>246.095</v>
      </c>
      <c r="L16" s="74">
        <f>J16+K16</f>
        <v>246.095</v>
      </c>
      <c r="M16" s="37" t="s">
        <v>8</v>
      </c>
    </row>
    <row r="17" spans="1:13" ht="16.5" thickBot="1">
      <c r="A17" s="55"/>
      <c r="B17" s="55"/>
      <c r="C17" s="75"/>
      <c r="D17" s="63"/>
      <c r="E17" s="63"/>
      <c r="F17" s="64"/>
      <c r="G17" s="66"/>
      <c r="H17" s="66"/>
      <c r="I17" s="66"/>
      <c r="J17" s="66"/>
      <c r="K17" s="66"/>
      <c r="L17" s="66"/>
      <c r="M17" s="37"/>
    </row>
    <row r="18" spans="1:13" ht="16.5" thickBot="1">
      <c r="A18" s="45" t="s">
        <v>61</v>
      </c>
      <c r="B18" s="46"/>
      <c r="C18" s="167" t="s">
        <v>62</v>
      </c>
      <c r="D18" s="167"/>
      <c r="E18" s="167"/>
      <c r="F18" s="50"/>
      <c r="G18" s="51"/>
      <c r="H18" s="51"/>
      <c r="I18" s="51"/>
      <c r="J18" s="51"/>
      <c r="K18" s="68"/>
      <c r="L18" s="68"/>
      <c r="M18" s="53">
        <f>SUM(L19:L23)</f>
        <v>20465.005500000003</v>
      </c>
    </row>
    <row r="19" spans="1:13" ht="15.75">
      <c r="A19" s="54" t="s">
        <v>63</v>
      </c>
      <c r="B19" s="55"/>
      <c r="C19" s="56">
        <v>1</v>
      </c>
      <c r="D19" s="166" t="s">
        <v>64</v>
      </c>
      <c r="E19" s="166"/>
      <c r="F19" s="73" t="s">
        <v>58</v>
      </c>
      <c r="G19" s="58">
        <v>45.84</v>
      </c>
      <c r="H19" s="58">
        <v>0</v>
      </c>
      <c r="I19" s="76">
        <v>275.65</v>
      </c>
      <c r="J19" s="58">
        <f>G19*H19</f>
        <v>0</v>
      </c>
      <c r="K19" s="59">
        <f>G19*I19</f>
        <v>12635.796</v>
      </c>
      <c r="L19" s="74">
        <f>J19+K19</f>
        <v>12635.796</v>
      </c>
      <c r="M19" s="37"/>
    </row>
    <row r="20" spans="1:13" ht="15.75">
      <c r="A20" s="54" t="s">
        <v>8</v>
      </c>
      <c r="B20" s="55"/>
      <c r="C20" s="56">
        <v>2</v>
      </c>
      <c r="D20" s="166" t="s">
        <v>65</v>
      </c>
      <c r="E20" s="166"/>
      <c r="F20" s="73" t="s">
        <v>66</v>
      </c>
      <c r="G20" s="58">
        <v>95.45</v>
      </c>
      <c r="H20" s="58">
        <v>0</v>
      </c>
      <c r="I20" s="76">
        <v>29.62</v>
      </c>
      <c r="J20" s="58">
        <f>G20*H20</f>
        <v>0</v>
      </c>
      <c r="K20" s="59">
        <f>G20*I20</f>
        <v>2827.2290000000003</v>
      </c>
      <c r="L20" s="74">
        <f>J20+K20</f>
        <v>2827.2290000000003</v>
      </c>
      <c r="M20" s="37"/>
    </row>
    <row r="21" spans="1:13" ht="15.75">
      <c r="A21" s="54" t="s">
        <v>8</v>
      </c>
      <c r="B21" s="55"/>
      <c r="C21" s="56">
        <v>3</v>
      </c>
      <c r="D21" s="166" t="s">
        <v>67</v>
      </c>
      <c r="E21" s="166"/>
      <c r="F21" s="73" t="s">
        <v>66</v>
      </c>
      <c r="G21" s="58">
        <v>95.45</v>
      </c>
      <c r="H21" s="58">
        <v>0</v>
      </c>
      <c r="I21" s="76">
        <v>27.09</v>
      </c>
      <c r="J21" s="58">
        <f>G21*H21</f>
        <v>0</v>
      </c>
      <c r="K21" s="59">
        <f>G21*I21</f>
        <v>2585.7405</v>
      </c>
      <c r="L21" s="74">
        <f>J21+K21</f>
        <v>2585.7405</v>
      </c>
      <c r="M21" s="37"/>
    </row>
    <row r="22" spans="1:13" ht="15.75">
      <c r="A22" s="54" t="s">
        <v>8</v>
      </c>
      <c r="B22" s="55"/>
      <c r="C22" s="56">
        <v>4</v>
      </c>
      <c r="D22" s="166" t="s">
        <v>68</v>
      </c>
      <c r="E22" s="166"/>
      <c r="F22" s="73" t="s">
        <v>116</v>
      </c>
      <c r="G22" s="58" t="s">
        <v>117</v>
      </c>
      <c r="H22" s="58">
        <v>0</v>
      </c>
      <c r="I22" s="76">
        <v>2300</v>
      </c>
      <c r="J22" s="58">
        <v>0</v>
      </c>
      <c r="K22" s="59">
        <v>2300</v>
      </c>
      <c r="L22" s="74">
        <f>J22+K22</f>
        <v>2300</v>
      </c>
      <c r="M22" s="37"/>
    </row>
    <row r="23" spans="1:13" ht="15.75">
      <c r="A23" s="54" t="s">
        <v>8</v>
      </c>
      <c r="B23" s="55"/>
      <c r="C23" s="56">
        <v>4</v>
      </c>
      <c r="D23" s="166" t="s">
        <v>69</v>
      </c>
      <c r="E23" s="166"/>
      <c r="F23" s="73" t="s">
        <v>52</v>
      </c>
      <c r="G23" s="58">
        <v>2</v>
      </c>
      <c r="H23" s="58">
        <v>0</v>
      </c>
      <c r="I23" s="76">
        <v>58.12</v>
      </c>
      <c r="J23" s="58">
        <f>G23*H23</f>
        <v>0</v>
      </c>
      <c r="K23" s="59">
        <f>G23*I23</f>
        <v>116.24</v>
      </c>
      <c r="L23" s="74">
        <f>J23+K23</f>
        <v>116.24</v>
      </c>
      <c r="M23" s="37"/>
    </row>
    <row r="24" spans="1:13" ht="16.5" thickBot="1">
      <c r="A24" s="55"/>
      <c r="B24" s="55"/>
      <c r="C24" s="64"/>
      <c r="D24" s="62"/>
      <c r="E24" s="77"/>
      <c r="F24" s="64"/>
      <c r="G24" s="65"/>
      <c r="H24" s="65"/>
      <c r="I24" s="65"/>
      <c r="J24" s="65"/>
      <c r="K24" s="66"/>
      <c r="L24" s="66"/>
      <c r="M24" s="37"/>
    </row>
    <row r="25" spans="1:13" ht="16.5" thickBot="1">
      <c r="A25" s="78" t="s">
        <v>70</v>
      </c>
      <c r="B25" s="79"/>
      <c r="C25" s="80" t="s">
        <v>71</v>
      </c>
      <c r="D25" s="80"/>
      <c r="E25" s="80"/>
      <c r="F25" s="81"/>
      <c r="G25" s="51"/>
      <c r="H25" s="51"/>
      <c r="I25" s="51"/>
      <c r="J25" s="51"/>
      <c r="K25" s="82"/>
      <c r="L25" s="83"/>
      <c r="M25" s="84">
        <f>SUM(L26:L31)</f>
        <v>31092.388999999996</v>
      </c>
    </row>
    <row r="26" spans="1:13" ht="15.75">
      <c r="A26" s="54" t="s">
        <v>72</v>
      </c>
      <c r="B26" s="55"/>
      <c r="C26" s="56">
        <v>1</v>
      </c>
      <c r="D26" s="166" t="s">
        <v>73</v>
      </c>
      <c r="E26" s="166"/>
      <c r="F26" s="73" t="s">
        <v>74</v>
      </c>
      <c r="G26" s="58">
        <v>621.6</v>
      </c>
      <c r="H26" s="58">
        <v>2.16</v>
      </c>
      <c r="I26" s="58">
        <v>0</v>
      </c>
      <c r="J26" s="58">
        <f aca="true" t="shared" si="0" ref="J26:J31">G26*H26</f>
        <v>1342.6560000000002</v>
      </c>
      <c r="K26" s="59">
        <f aca="true" t="shared" si="1" ref="K26:K31">G26*I26</f>
        <v>0</v>
      </c>
      <c r="L26" s="85">
        <f aca="true" t="shared" si="2" ref="L26:L31">J26+K26</f>
        <v>1342.6560000000002</v>
      </c>
      <c r="M26" s="37" t="s">
        <v>8</v>
      </c>
    </row>
    <row r="27" spans="1:13" ht="15.75">
      <c r="A27" s="54" t="s">
        <v>75</v>
      </c>
      <c r="B27" s="55"/>
      <c r="C27" s="56">
        <v>2</v>
      </c>
      <c r="D27" s="166" t="s">
        <v>76</v>
      </c>
      <c r="E27" s="166"/>
      <c r="F27" s="73" t="s">
        <v>74</v>
      </c>
      <c r="G27" s="58">
        <v>257.58</v>
      </c>
      <c r="H27" s="58">
        <v>2.12</v>
      </c>
      <c r="I27" s="58">
        <v>0</v>
      </c>
      <c r="J27" s="58">
        <f t="shared" si="0"/>
        <v>546.0696</v>
      </c>
      <c r="K27" s="59">
        <f t="shared" si="1"/>
        <v>0</v>
      </c>
      <c r="L27" s="86">
        <f t="shared" si="2"/>
        <v>546.0696</v>
      </c>
      <c r="M27" s="37"/>
    </row>
    <row r="28" spans="1:13" ht="15.75">
      <c r="A28" s="54" t="s">
        <v>77</v>
      </c>
      <c r="B28" s="55"/>
      <c r="C28" s="56">
        <v>3</v>
      </c>
      <c r="D28" s="166" t="s">
        <v>78</v>
      </c>
      <c r="E28" s="166"/>
      <c r="F28" s="73" t="s">
        <v>74</v>
      </c>
      <c r="G28" s="58">
        <v>1165.8</v>
      </c>
      <c r="H28" s="58">
        <v>2.06</v>
      </c>
      <c r="I28" s="58">
        <v>0</v>
      </c>
      <c r="J28" s="58">
        <f t="shared" si="0"/>
        <v>2401.548</v>
      </c>
      <c r="K28" s="59">
        <f t="shared" si="1"/>
        <v>0</v>
      </c>
      <c r="L28" s="87">
        <f t="shared" si="2"/>
        <v>2401.548</v>
      </c>
      <c r="M28" s="37"/>
    </row>
    <row r="29" spans="1:13" ht="15.75">
      <c r="A29" s="54" t="s">
        <v>79</v>
      </c>
      <c r="B29" s="55"/>
      <c r="C29" s="56">
        <v>4</v>
      </c>
      <c r="D29" s="168" t="s">
        <v>80</v>
      </c>
      <c r="E29" s="169"/>
      <c r="F29" s="73" t="s">
        <v>74</v>
      </c>
      <c r="G29" s="58">
        <f>SUM(G26:G28)</f>
        <v>2044.98</v>
      </c>
      <c r="H29" s="58">
        <v>0</v>
      </c>
      <c r="I29" s="58">
        <v>3.53</v>
      </c>
      <c r="J29" s="58">
        <f t="shared" si="0"/>
        <v>0</v>
      </c>
      <c r="K29" s="59">
        <f t="shared" si="1"/>
        <v>7218.779399999999</v>
      </c>
      <c r="L29" s="87">
        <f t="shared" si="2"/>
        <v>7218.779399999999</v>
      </c>
      <c r="M29" s="37"/>
    </row>
    <row r="30" spans="1:13" ht="15.75">
      <c r="A30" s="54" t="s">
        <v>81</v>
      </c>
      <c r="B30" s="55"/>
      <c r="C30" s="56">
        <v>5</v>
      </c>
      <c r="D30" s="168" t="s">
        <v>82</v>
      </c>
      <c r="E30" s="169"/>
      <c r="F30" s="73" t="s">
        <v>50</v>
      </c>
      <c r="G30" s="58">
        <v>262.76</v>
      </c>
      <c r="H30" s="58">
        <v>6.24</v>
      </c>
      <c r="I30" s="58">
        <v>33.62</v>
      </c>
      <c r="J30" s="58">
        <f t="shared" si="0"/>
        <v>1639.6224</v>
      </c>
      <c r="K30" s="59">
        <f t="shared" si="1"/>
        <v>8833.991199999999</v>
      </c>
      <c r="L30" s="87">
        <f t="shared" si="2"/>
        <v>10473.613599999999</v>
      </c>
      <c r="M30" s="37"/>
    </row>
    <row r="31" spans="1:13" ht="15.75">
      <c r="A31" s="54" t="s">
        <v>83</v>
      </c>
      <c r="B31" s="55"/>
      <c r="C31" s="56">
        <v>6</v>
      </c>
      <c r="D31" s="166" t="s">
        <v>84</v>
      </c>
      <c r="E31" s="166"/>
      <c r="F31" s="73" t="s">
        <v>58</v>
      </c>
      <c r="G31" s="58">
        <v>24.11</v>
      </c>
      <c r="H31" s="58">
        <v>312.66</v>
      </c>
      <c r="I31" s="58">
        <v>65.18</v>
      </c>
      <c r="J31" s="58">
        <f t="shared" si="0"/>
        <v>7538.2326</v>
      </c>
      <c r="K31" s="59">
        <f t="shared" si="1"/>
        <v>1571.4898</v>
      </c>
      <c r="L31" s="87">
        <f t="shared" si="2"/>
        <v>9109.7224</v>
      </c>
      <c r="M31" s="37"/>
    </row>
    <row r="32" spans="1:13" ht="16.5" thickBot="1">
      <c r="A32" s="55"/>
      <c r="B32" s="55"/>
      <c r="C32" s="64"/>
      <c r="D32" s="62"/>
      <c r="E32" s="77"/>
      <c r="F32" s="64"/>
      <c r="G32" s="65"/>
      <c r="H32" s="65"/>
      <c r="I32" s="65"/>
      <c r="J32" s="65"/>
      <c r="K32" s="66"/>
      <c r="L32" s="66"/>
      <c r="M32" s="37"/>
    </row>
    <row r="33" spans="1:13" ht="16.5" thickBot="1">
      <c r="A33" s="78" t="s">
        <v>85</v>
      </c>
      <c r="B33" s="79"/>
      <c r="C33" s="80" t="s">
        <v>86</v>
      </c>
      <c r="D33" s="80"/>
      <c r="E33" s="80"/>
      <c r="F33" s="81"/>
      <c r="G33" s="51"/>
      <c r="H33" s="51"/>
      <c r="I33" s="51"/>
      <c r="J33" s="51"/>
      <c r="K33" s="82"/>
      <c r="L33" s="83"/>
      <c r="M33" s="84">
        <f>SUM(L34:L34)</f>
        <v>14722.135999999999</v>
      </c>
    </row>
    <row r="34" spans="1:13" ht="15.75">
      <c r="A34" s="54" t="s">
        <v>87</v>
      </c>
      <c r="B34" s="55"/>
      <c r="C34" s="56">
        <v>1</v>
      </c>
      <c r="D34" s="166" t="s">
        <v>88</v>
      </c>
      <c r="E34" s="166"/>
      <c r="F34" s="73" t="s">
        <v>50</v>
      </c>
      <c r="G34" s="58">
        <v>194.48</v>
      </c>
      <c r="H34" s="58">
        <v>37.09</v>
      </c>
      <c r="I34" s="58">
        <v>38.61</v>
      </c>
      <c r="J34" s="58">
        <f>G34*H34</f>
        <v>7213.2632</v>
      </c>
      <c r="K34" s="59">
        <f>G34*I34</f>
        <v>7508.872799999999</v>
      </c>
      <c r="L34" s="88">
        <f>J34+K34</f>
        <v>14722.135999999999</v>
      </c>
      <c r="M34" s="37" t="s">
        <v>8</v>
      </c>
    </row>
    <row r="35" spans="1:13" ht="16.5" thickBot="1">
      <c r="A35" s="55"/>
      <c r="B35" s="55"/>
      <c r="C35" s="62"/>
      <c r="D35" s="89"/>
      <c r="E35" s="89"/>
      <c r="F35" s="90"/>
      <c r="G35" s="91"/>
      <c r="H35" s="91"/>
      <c r="I35" s="91"/>
      <c r="J35" s="91"/>
      <c r="K35" s="92"/>
      <c r="L35" s="67"/>
      <c r="M35" s="37" t="s">
        <v>8</v>
      </c>
    </row>
    <row r="36" spans="1:13" ht="16.5" thickBot="1">
      <c r="A36" s="78" t="s">
        <v>89</v>
      </c>
      <c r="B36" s="93"/>
      <c r="C36" s="80" t="s">
        <v>90</v>
      </c>
      <c r="D36" s="48"/>
      <c r="E36" s="48"/>
      <c r="F36" s="50"/>
      <c r="G36" s="94"/>
      <c r="H36" s="94"/>
      <c r="I36" s="94"/>
      <c r="J36" s="94"/>
      <c r="K36" s="68"/>
      <c r="L36" s="68"/>
      <c r="M36" s="53">
        <f>SUM(L37:L38)</f>
        <v>12873</v>
      </c>
    </row>
    <row r="37" spans="1:13" ht="15.75">
      <c r="A37" s="54" t="s">
        <v>91</v>
      </c>
      <c r="B37" s="55"/>
      <c r="C37" s="56">
        <v>1</v>
      </c>
      <c r="D37" s="166" t="s">
        <v>92</v>
      </c>
      <c r="E37" s="166"/>
      <c r="F37" s="73" t="s">
        <v>58</v>
      </c>
      <c r="G37" s="58">
        <v>60</v>
      </c>
      <c r="H37" s="58">
        <v>50</v>
      </c>
      <c r="I37" s="58">
        <v>11.3</v>
      </c>
      <c r="J37" s="58">
        <f>G37*H37</f>
        <v>3000</v>
      </c>
      <c r="K37" s="59">
        <f>G37*I37</f>
        <v>678</v>
      </c>
      <c r="L37" s="60">
        <f>J37+K37</f>
        <v>3678</v>
      </c>
      <c r="M37" s="37"/>
    </row>
    <row r="38" spans="1:13" ht="15.75">
      <c r="A38" s="54" t="s">
        <v>8</v>
      </c>
      <c r="B38" s="55"/>
      <c r="C38" s="56">
        <v>2</v>
      </c>
      <c r="D38" s="166" t="s">
        <v>93</v>
      </c>
      <c r="E38" s="166"/>
      <c r="F38" s="73" t="s">
        <v>58</v>
      </c>
      <c r="G38" s="58">
        <v>150</v>
      </c>
      <c r="H38" s="58">
        <v>50</v>
      </c>
      <c r="I38" s="58">
        <v>11.3</v>
      </c>
      <c r="J38" s="58">
        <f>G38*H38</f>
        <v>7500</v>
      </c>
      <c r="K38" s="59">
        <f>G38*I38</f>
        <v>1695</v>
      </c>
      <c r="L38" s="61">
        <f>J38+K38</f>
        <v>9195</v>
      </c>
      <c r="M38" s="37"/>
    </row>
    <row r="39" spans="1:13" ht="16.5" thickBot="1">
      <c r="A39" s="55"/>
      <c r="B39" s="55"/>
      <c r="C39" s="62"/>
      <c r="D39" s="89"/>
      <c r="E39" s="89"/>
      <c r="F39" s="90"/>
      <c r="G39" s="91"/>
      <c r="H39" s="91"/>
      <c r="I39" s="91"/>
      <c r="J39" s="91"/>
      <c r="K39" s="92"/>
      <c r="L39" s="67"/>
      <c r="M39" s="37" t="s">
        <v>8</v>
      </c>
    </row>
    <row r="40" spans="1:13" ht="16.5" thickBot="1">
      <c r="A40" s="78" t="s">
        <v>94</v>
      </c>
      <c r="B40" s="93"/>
      <c r="C40" s="80" t="s">
        <v>95</v>
      </c>
      <c r="D40" s="48"/>
      <c r="E40" s="48"/>
      <c r="F40" s="50"/>
      <c r="G40" s="94"/>
      <c r="H40" s="94"/>
      <c r="I40" s="94"/>
      <c r="J40" s="94"/>
      <c r="K40" s="68"/>
      <c r="L40" s="68"/>
      <c r="M40" s="53">
        <f>SUM(L41:L42)</f>
        <v>19435</v>
      </c>
    </row>
    <row r="41" spans="1:13" ht="15.75">
      <c r="A41" s="54"/>
      <c r="B41" s="55"/>
      <c r="C41" s="56">
        <v>1</v>
      </c>
      <c r="D41" s="166" t="s">
        <v>96</v>
      </c>
      <c r="E41" s="166"/>
      <c r="F41" s="73" t="s">
        <v>50</v>
      </c>
      <c r="G41" s="58">
        <v>460</v>
      </c>
      <c r="H41" s="58">
        <f>2.56+1.85+5.19</f>
        <v>9.600000000000001</v>
      </c>
      <c r="I41" s="58">
        <v>2.88</v>
      </c>
      <c r="J41" s="58">
        <f>G41*H41</f>
        <v>4416.000000000001</v>
      </c>
      <c r="K41" s="59">
        <f>G41*I41</f>
        <v>1324.8</v>
      </c>
      <c r="L41" s="60">
        <f>J41+K41</f>
        <v>5740.800000000001</v>
      </c>
      <c r="M41" s="37"/>
    </row>
    <row r="42" spans="1:13" ht="15.75">
      <c r="A42" s="54"/>
      <c r="B42" s="55"/>
      <c r="C42" s="56">
        <v>2</v>
      </c>
      <c r="D42" s="166" t="s">
        <v>97</v>
      </c>
      <c r="E42" s="166"/>
      <c r="F42" s="73" t="s">
        <v>50</v>
      </c>
      <c r="G42" s="58">
        <v>460</v>
      </c>
      <c r="H42" s="58">
        <v>23.04</v>
      </c>
      <c r="I42" s="58">
        <v>6.73</v>
      </c>
      <c r="J42" s="58">
        <f>G42*H42</f>
        <v>10598.4</v>
      </c>
      <c r="K42" s="59">
        <f>G42*I42</f>
        <v>3095.8</v>
      </c>
      <c r="L42" s="61">
        <f>J42+K42</f>
        <v>13694.2</v>
      </c>
      <c r="M42" s="37"/>
    </row>
    <row r="43" spans="1:13" ht="16.5" thickBot="1">
      <c r="A43" s="55"/>
      <c r="B43" s="55"/>
      <c r="C43" s="62"/>
      <c r="D43" s="89"/>
      <c r="E43" s="89"/>
      <c r="F43" s="90"/>
      <c r="G43" s="91"/>
      <c r="H43" s="91"/>
      <c r="I43" s="91"/>
      <c r="J43" s="91"/>
      <c r="K43" s="92"/>
      <c r="L43" s="67"/>
      <c r="M43" s="37" t="s">
        <v>8</v>
      </c>
    </row>
    <row r="44" spans="1:13" ht="16.5" thickBot="1">
      <c r="A44" s="78" t="s">
        <v>98</v>
      </c>
      <c r="B44" s="93"/>
      <c r="C44" s="80" t="s">
        <v>99</v>
      </c>
      <c r="D44" s="48"/>
      <c r="E44" s="48"/>
      <c r="F44" s="50"/>
      <c r="G44" s="94"/>
      <c r="H44" s="94"/>
      <c r="I44" s="94"/>
      <c r="J44" s="94"/>
      <c r="K44" s="68"/>
      <c r="L44" s="68"/>
      <c r="M44" s="53">
        <f>SUM(L45:L45)</f>
        <v>2667</v>
      </c>
    </row>
    <row r="45" spans="1:13" ht="15.75">
      <c r="A45" s="54"/>
      <c r="B45" s="55"/>
      <c r="C45" s="56">
        <v>1</v>
      </c>
      <c r="D45" s="166" t="s">
        <v>100</v>
      </c>
      <c r="E45" s="166"/>
      <c r="F45" s="73" t="s">
        <v>101</v>
      </c>
      <c r="G45" s="58">
        <v>210</v>
      </c>
      <c r="H45" s="58">
        <v>0</v>
      </c>
      <c r="I45" s="58">
        <v>12.7</v>
      </c>
      <c r="J45" s="58">
        <f>G45*H45</f>
        <v>0</v>
      </c>
      <c r="K45" s="59">
        <f>G45*I45</f>
        <v>2667</v>
      </c>
      <c r="L45" s="71">
        <f>J45+K45</f>
        <v>2667</v>
      </c>
      <c r="M45" s="37"/>
    </row>
    <row r="46" spans="1:13" ht="16.5" thickBot="1">
      <c r="A46" s="55"/>
      <c r="B46" s="55"/>
      <c r="C46" s="95"/>
      <c r="D46" s="63"/>
      <c r="E46" s="63"/>
      <c r="F46" s="96"/>
      <c r="G46" s="65"/>
      <c r="H46" s="65"/>
      <c r="I46" s="65"/>
      <c r="J46" s="65"/>
      <c r="K46" s="66"/>
      <c r="L46" s="66"/>
      <c r="M46" s="37"/>
    </row>
    <row r="47" spans="1:13" ht="18.75" thickBot="1">
      <c r="A47" s="25"/>
      <c r="B47" s="26"/>
      <c r="C47" s="97"/>
      <c r="D47" s="98"/>
      <c r="E47" s="99"/>
      <c r="F47" s="100"/>
      <c r="G47" s="101"/>
      <c r="H47" s="101"/>
      <c r="I47" s="101"/>
      <c r="J47" s="101"/>
      <c r="K47" s="102"/>
      <c r="L47" s="103"/>
      <c r="M47" s="104" t="s">
        <v>8</v>
      </c>
    </row>
    <row r="48" spans="1:13" ht="18.75" thickBot="1">
      <c r="A48" s="25"/>
      <c r="B48" s="26"/>
      <c r="C48" s="105"/>
      <c r="D48" s="106"/>
      <c r="E48" s="107"/>
      <c r="F48" s="167" t="s">
        <v>102</v>
      </c>
      <c r="G48" s="167"/>
      <c r="H48" s="167"/>
      <c r="I48" s="167"/>
      <c r="J48" s="167"/>
      <c r="K48" s="167"/>
      <c r="L48" s="108"/>
      <c r="M48" s="109">
        <f>SUM(M8:M46)</f>
        <v>131300.6815</v>
      </c>
    </row>
    <row r="49" spans="1:13" ht="18.75" thickBot="1">
      <c r="A49" s="25"/>
      <c r="B49" s="26"/>
      <c r="C49" s="105"/>
      <c r="D49" s="106"/>
      <c r="E49" s="110"/>
      <c r="F49" s="111"/>
      <c r="G49" s="112"/>
      <c r="H49" s="112"/>
      <c r="I49" s="112"/>
      <c r="J49" s="112"/>
      <c r="K49" s="113"/>
      <c r="L49" s="114"/>
      <c r="M49" s="115" t="s">
        <v>8</v>
      </c>
    </row>
    <row r="50" spans="1:13" ht="18.75" thickBot="1">
      <c r="A50" s="25"/>
      <c r="B50" s="26"/>
      <c r="C50" s="105"/>
      <c r="D50" s="106"/>
      <c r="E50" s="107"/>
      <c r="F50" s="116" t="s">
        <v>103</v>
      </c>
      <c r="G50" s="116"/>
      <c r="H50" s="116"/>
      <c r="I50" s="116"/>
      <c r="J50" s="116"/>
      <c r="K50" s="116"/>
      <c r="L50" s="117">
        <v>0.25</v>
      </c>
      <c r="M50" s="109">
        <f>M48*L50</f>
        <v>32825.170375</v>
      </c>
    </row>
    <row r="51" spans="1:13" ht="18.75" thickBot="1">
      <c r="A51" s="25"/>
      <c r="B51" s="26"/>
      <c r="C51" s="105"/>
      <c r="D51" s="106"/>
      <c r="E51" s="110"/>
      <c r="F51" s="111"/>
      <c r="G51" s="112"/>
      <c r="H51" s="112"/>
      <c r="I51" s="112"/>
      <c r="J51" s="112"/>
      <c r="K51" s="113"/>
      <c r="L51" s="114"/>
      <c r="M51" s="115" t="s">
        <v>8</v>
      </c>
    </row>
    <row r="52" spans="1:13" ht="18.75" thickBot="1">
      <c r="A52" s="25"/>
      <c r="B52" s="26"/>
      <c r="C52" s="105"/>
      <c r="D52" s="106"/>
      <c r="E52" s="118"/>
      <c r="F52" s="167" t="s">
        <v>104</v>
      </c>
      <c r="G52" s="167"/>
      <c r="H52" s="167"/>
      <c r="I52" s="167"/>
      <c r="J52" s="167"/>
      <c r="K52" s="167"/>
      <c r="L52" s="167"/>
      <c r="M52" s="109">
        <f>SUM(M48+M50)</f>
        <v>164125.851875</v>
      </c>
    </row>
    <row r="53" spans="1:13" ht="18">
      <c r="A53" s="25"/>
      <c r="B53" s="26"/>
      <c r="C53" s="105"/>
      <c r="D53" s="119"/>
      <c r="E53" s="120"/>
      <c r="F53" s="111"/>
      <c r="G53" s="112"/>
      <c r="H53" s="112"/>
      <c r="I53" s="112"/>
      <c r="J53" s="112"/>
      <c r="K53" s="113"/>
      <c r="L53" s="114"/>
      <c r="M53" s="115" t="s">
        <v>8</v>
      </c>
    </row>
  </sheetData>
  <sheetProtection/>
  <mergeCells count="34">
    <mergeCell ref="F48:K48"/>
    <mergeCell ref="F52:L52"/>
    <mergeCell ref="D34:E34"/>
    <mergeCell ref="D37:E37"/>
    <mergeCell ref="D38:E38"/>
    <mergeCell ref="D41:E41"/>
    <mergeCell ref="D42:E42"/>
    <mergeCell ref="D45:E45"/>
    <mergeCell ref="D26:E26"/>
    <mergeCell ref="D27:E27"/>
    <mergeCell ref="D28:E28"/>
    <mergeCell ref="D29:E29"/>
    <mergeCell ref="D30:E30"/>
    <mergeCell ref="D31:E31"/>
    <mergeCell ref="C18:E18"/>
    <mergeCell ref="D19:E19"/>
    <mergeCell ref="D20:E20"/>
    <mergeCell ref="D21:E21"/>
    <mergeCell ref="D22:E22"/>
    <mergeCell ref="D23:E23"/>
    <mergeCell ref="D9:E9"/>
    <mergeCell ref="D10:E10"/>
    <mergeCell ref="D11:E11"/>
    <mergeCell ref="C14:E14"/>
    <mergeCell ref="D15:E15"/>
    <mergeCell ref="D16:E16"/>
    <mergeCell ref="D12:E12"/>
    <mergeCell ref="A2:M2"/>
    <mergeCell ref="A3:M3"/>
    <mergeCell ref="A4:M4"/>
    <mergeCell ref="C5:E5"/>
    <mergeCell ref="H5:L5"/>
    <mergeCell ref="H6:I6"/>
    <mergeCell ref="J6:L6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PCRJ-CGC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Lucas Lopes Silva</cp:lastModifiedBy>
  <cp:lastPrinted>2018-03-07T21:43:24Z</cp:lastPrinted>
  <dcterms:created xsi:type="dcterms:W3CDTF">2001-01-25T15:07:08Z</dcterms:created>
  <dcterms:modified xsi:type="dcterms:W3CDTF">2018-03-07T21:44:06Z</dcterms:modified>
  <cp:category/>
  <cp:version/>
  <cp:contentType/>
  <cp:contentStatus/>
</cp:coreProperties>
</file>