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93" activeTab="1"/>
  </bookViews>
  <sheets>
    <sheet name="CRONOGRAMA FÍSICO-FINANCEIR R00" sheetId="1" r:id="rId1"/>
    <sheet name="CRONOGRAMA FÍSICO-FINANCEIR 000" sheetId="2" r:id="rId2"/>
    <sheet name="Planilha1 R01" sheetId="3" r:id="rId3"/>
  </sheets>
  <externalReferences>
    <externalReference r:id="rId6"/>
  </externalReferences>
  <definedNames>
    <definedName name="_xlnm.Print_Area" localSheetId="1">'CRONOGRAMA FÍSICO-FINANCEIR 000'!$A$1:$M$69</definedName>
    <definedName name="_xlnm.Print_Area" localSheetId="0">'CRONOGRAMA FÍSICO-FINANCEIR R00'!$A$1:$M$69</definedName>
    <definedName name="_xlnm.Print_Titles" localSheetId="1">'CRONOGRAMA FÍSICO-FINANCEIR 000'!$1:$11</definedName>
    <definedName name="_xlnm.Print_Titles" localSheetId="0">'CRONOGRAMA FÍSICO-FINANCEIR R00'!$1:$11</definedName>
  </definedNames>
  <calcPr fullCalcOnLoad="1"/>
</workbook>
</file>

<file path=xl/sharedStrings.xml><?xml version="1.0" encoding="utf-8"?>
<sst xmlns="http://schemas.openxmlformats.org/spreadsheetml/2006/main" count="197" uniqueCount="78">
  <si>
    <t>MESES</t>
  </si>
  <si>
    <t>PERCENTUAIS</t>
  </si>
  <si>
    <t>VALORES</t>
  </si>
  <si>
    <t>Simples</t>
  </si>
  <si>
    <t>%</t>
  </si>
  <si>
    <t>Acumul</t>
  </si>
  <si>
    <t>DESCRIÇÃO</t>
  </si>
  <si>
    <t>VALOR TOTAL (R$)</t>
  </si>
  <si>
    <t>1.1</t>
  </si>
  <si>
    <t>1.2</t>
  </si>
  <si>
    <t>1.3</t>
  </si>
  <si>
    <t>1.4</t>
  </si>
  <si>
    <t>1.5</t>
  </si>
  <si>
    <t>1.6</t>
  </si>
  <si>
    <t>1.7</t>
  </si>
  <si>
    <t>1.9</t>
  </si>
  <si>
    <t>1.10</t>
  </si>
  <si>
    <t>ITEM</t>
  </si>
  <si>
    <t>1.8</t>
  </si>
  <si>
    <t>TOTAL GERAL</t>
  </si>
  <si>
    <t>ADMINISTRAÇÃO DA OBRA</t>
  </si>
  <si>
    <t>SERVIÇOS INICIAIS</t>
  </si>
  <si>
    <t>DIVERSOS</t>
  </si>
  <si>
    <t>TOTAL</t>
  </si>
  <si>
    <t>VALOR</t>
  </si>
  <si>
    <t xml:space="preserve">            CRONOGRAMA FÍSICO-FINANCEIRO</t>
  </si>
  <si>
    <t>BDI</t>
  </si>
  <si>
    <t>1.3.1</t>
  </si>
  <si>
    <t>1.5.1</t>
  </si>
  <si>
    <t>1.7.1</t>
  </si>
  <si>
    <t>1.8.1</t>
  </si>
  <si>
    <t>1.9.1</t>
  </si>
  <si>
    <t>1.10.1</t>
  </si>
  <si>
    <t>1.1.1</t>
  </si>
  <si>
    <t>1.2.1</t>
  </si>
  <si>
    <t>TESTES OPERACIONAIS E COMISSIONAMENTO</t>
  </si>
  <si>
    <t>MÊS 01</t>
  </si>
  <si>
    <t>MÊS 02</t>
  </si>
  <si>
    <t>MÊS 03</t>
  </si>
  <si>
    <t>MÊS 04</t>
  </si>
  <si>
    <t>MÊS 05</t>
  </si>
  <si>
    <t>MÊS 06</t>
  </si>
  <si>
    <t>UNIDADE:  Estrada dos Bandeirantes, n° 7966 – Rio de Janeiro</t>
  </si>
  <si>
    <t>OBRA: ADEQUAÇÃO DE INFRAESTRUTURA E LAYOUT, PROJETOS DE ARQUITETURA, INSTALAÇÕES ELÉTRICAS, HIDRÁULICAS, REDE LÓGICA, CFTV, CLIMATIZAÇÃO E COMBATE CONTRA INCÊNDIO</t>
  </si>
  <si>
    <t>ARQUITETURA</t>
  </si>
  <si>
    <t>HIDROSSANITÁRIO</t>
  </si>
  <si>
    <t>ELÉTRICA</t>
  </si>
  <si>
    <t>CABEAMENTO ESTRUTURADO</t>
  </si>
  <si>
    <t>AR CONDICIONADO</t>
  </si>
  <si>
    <t xml:space="preserve">COMBATE CONTRA INCÊNDIO </t>
  </si>
  <si>
    <t xml:space="preserve">  CRONOGRAMA FÍSICO-FINANCEIRO</t>
  </si>
  <si>
    <t>COMBATE CONTRA INCÊNDIO</t>
  </si>
  <si>
    <t>2º PAVIMENTO</t>
  </si>
  <si>
    <t>1º PAVIMENTO</t>
  </si>
  <si>
    <t xml:space="preserve">TÉRREO </t>
  </si>
  <si>
    <t>MÊS 07</t>
  </si>
  <si>
    <t>1.1.2</t>
  </si>
  <si>
    <t>1.1.3</t>
  </si>
  <si>
    <t>1.2.2</t>
  </si>
  <si>
    <t>1.2.3</t>
  </si>
  <si>
    <t>1.3.2</t>
  </si>
  <si>
    <t>1.3.3</t>
  </si>
  <si>
    <t>1.4.1</t>
  </si>
  <si>
    <t>1.4.2</t>
  </si>
  <si>
    <t>1.4.3</t>
  </si>
  <si>
    <t>1.5.2</t>
  </si>
  <si>
    <t>1.5.3</t>
  </si>
  <si>
    <t>1.6.1</t>
  </si>
  <si>
    <t>1.6.2</t>
  </si>
  <si>
    <t>1.6.3</t>
  </si>
  <si>
    <t xml:space="preserve">PROJETO EXECUTIVO </t>
  </si>
  <si>
    <t>1.8.2</t>
  </si>
  <si>
    <t>MÊS 08</t>
  </si>
  <si>
    <t>1.11</t>
  </si>
  <si>
    <t>1.11.1</t>
  </si>
  <si>
    <t>RETENÇÃO DE 10% DO VALOR CONTRATUAL ATÉ O ACEITE DA OBRA</t>
  </si>
  <si>
    <t xml:space="preserve">AQUISIÇÃO DE MATERIAL E MOBILIZAÇÃO DE EQUIPE </t>
  </si>
  <si>
    <t>Item 1.11.1 Equivalente a 10% do valor total do contrato, em medição final, após conclusão de todos os serviços, realização de testes e aceite do BBTS.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</si>
</sst>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##,###,##0.000"/>
    <numFmt numFmtId="179" formatCode="###,###,##0.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0.0"/>
    <numFmt numFmtId="184" formatCode="0.00;[Red]0.00"/>
    <numFmt numFmtId="185" formatCode="0.000;[Red]0.000"/>
    <numFmt numFmtId="186" formatCode="0.0000;[Red]0.0000"/>
    <numFmt numFmtId="187" formatCode="#,##0.00;[Red]#,##0.00"/>
    <numFmt numFmtId="188" formatCode="0;[Red]0"/>
    <numFmt numFmtId="189" formatCode="_(* #,##0.000_);_(* \(#,##0.000\);_(* &quot;-&quot;??_);_(@_)"/>
    <numFmt numFmtId="190" formatCode="0.0%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0.000"/>
    <numFmt numFmtId="195" formatCode="###,###,##0.0000"/>
    <numFmt numFmtId="196" formatCode="0.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[$€-2]\ #,##0.00_);[Red]\([$€-2]\ #,##0.00\)"/>
    <numFmt numFmtId="203" formatCode="00"/>
    <numFmt numFmtId="204" formatCode="[$-416]dddd\,\ d&quot; de &quot;mmmm&quot; de &quot;yyyy"/>
    <numFmt numFmtId="205" formatCode="0.000%"/>
    <numFmt numFmtId="206" formatCode="0.0000000000"/>
    <numFmt numFmtId="207" formatCode="0.00000000000"/>
    <numFmt numFmtId="208" formatCode="0.000000000000"/>
    <numFmt numFmtId="209" formatCode="0.0000000000000"/>
    <numFmt numFmtId="210" formatCode="&quot;Ativado&quot;;&quot;Ativado&quot;;&quot;Desativad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177" fontId="5" fillId="0" borderId="0" xfId="47" applyFont="1" applyAlignment="1">
      <alignment/>
    </xf>
    <xf numFmtId="0" fontId="4" fillId="0" borderId="0" xfId="0" applyFont="1" applyAlignment="1">
      <alignment/>
    </xf>
    <xf numFmtId="177" fontId="4" fillId="0" borderId="0" xfId="47" applyFont="1" applyAlignment="1">
      <alignment/>
    </xf>
    <xf numFmtId="203" fontId="4" fillId="0" borderId="0" xfId="5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03" fontId="5" fillId="0" borderId="0" xfId="50" applyNumberFormat="1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horizontal="justify"/>
      <protection/>
    </xf>
    <xf numFmtId="177" fontId="4" fillId="0" borderId="10" xfId="47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7" fontId="4" fillId="0" borderId="10" xfId="47" applyFont="1" applyFill="1" applyBorder="1" applyAlignment="1">
      <alignment horizontal="right"/>
    </xf>
    <xf numFmtId="49" fontId="5" fillId="0" borderId="10" xfId="51" applyNumberFormat="1" applyFont="1" applyFill="1" applyBorder="1" applyAlignment="1">
      <alignment horizontal="left"/>
      <protection/>
    </xf>
    <xf numFmtId="190" fontId="4" fillId="0" borderId="10" xfId="53" applyNumberFormat="1" applyFont="1" applyFill="1" applyBorder="1" applyAlignment="1">
      <alignment horizontal="right"/>
    </xf>
    <xf numFmtId="49" fontId="4" fillId="0" borderId="10" xfId="51" applyNumberFormat="1" applyFont="1" applyFill="1" applyBorder="1" applyAlignment="1">
      <alignment horizontal="left"/>
      <protection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79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51" applyFont="1" applyFill="1" applyBorder="1" applyAlignment="1">
      <alignment horizontal="justify"/>
      <protection/>
    </xf>
    <xf numFmtId="0" fontId="4" fillId="0" borderId="0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0" fontId="5" fillId="0" borderId="10" xfId="53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4" fontId="4" fillId="0" borderId="10" xfId="47" applyNumberFormat="1" applyFont="1" applyFill="1" applyBorder="1" applyAlignment="1">
      <alignment horizontal="right"/>
    </xf>
    <xf numFmtId="9" fontId="4" fillId="0" borderId="10" xfId="53" applyNumberFormat="1" applyFont="1" applyFill="1" applyBorder="1" applyAlignment="1">
      <alignment horizontal="center"/>
    </xf>
    <xf numFmtId="49" fontId="5" fillId="0" borderId="0" xfId="51" applyNumberFormat="1" applyFont="1" applyFill="1" applyBorder="1" applyAlignment="1">
      <alignment horizontal="left"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9" fontId="4" fillId="0" borderId="12" xfId="53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/>
    </xf>
    <xf numFmtId="9" fontId="5" fillId="0" borderId="10" xfId="53" applyNumberFormat="1" applyFont="1" applyFill="1" applyBorder="1" applyAlignment="1">
      <alignment horizontal="right"/>
    </xf>
    <xf numFmtId="9" fontId="5" fillId="0" borderId="10" xfId="47" applyNumberFormat="1" applyFont="1" applyFill="1" applyBorder="1" applyAlignment="1">
      <alignment horizontal="right"/>
    </xf>
    <xf numFmtId="177" fontId="6" fillId="33" borderId="10" xfId="4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3" xfId="50" applyFont="1" applyFill="1" applyBorder="1">
      <alignment/>
      <protection/>
    </xf>
    <xf numFmtId="203" fontId="5" fillId="0" borderId="14" xfId="50" applyNumberFormat="1" applyFont="1" applyFill="1" applyBorder="1" applyAlignment="1">
      <alignment horizontal="center"/>
      <protection/>
    </xf>
    <xf numFmtId="0" fontId="5" fillId="0" borderId="14" xfId="50" applyFont="1" applyFill="1" applyBorder="1" applyAlignment="1">
      <alignment horizontal="center"/>
      <protection/>
    </xf>
    <xf numFmtId="0" fontId="5" fillId="0" borderId="14" xfId="50" applyFont="1" applyFill="1" applyBorder="1" applyAlignment="1">
      <alignment horizontal="center" vertical="center" wrapText="1"/>
      <protection/>
    </xf>
    <xf numFmtId="0" fontId="5" fillId="0" borderId="15" xfId="50" applyFont="1" applyFill="1" applyBorder="1" applyAlignment="1">
      <alignment horizontal="center"/>
      <protection/>
    </xf>
    <xf numFmtId="0" fontId="5" fillId="0" borderId="16" xfId="50" applyFont="1" applyFill="1" applyBorder="1">
      <alignment/>
      <protection/>
    </xf>
    <xf numFmtId="0" fontId="5" fillId="0" borderId="17" xfId="50" applyFont="1" applyFill="1" applyBorder="1" applyAlignment="1">
      <alignment horizontal="center"/>
      <protection/>
    </xf>
    <xf numFmtId="0" fontId="4" fillId="0" borderId="16" xfId="50" applyFont="1" applyFill="1" applyBorder="1" applyAlignment="1">
      <alignment/>
      <protection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77" fontId="4" fillId="0" borderId="18" xfId="47" applyFont="1" applyFill="1" applyBorder="1" applyAlignment="1">
      <alignment horizontal="right"/>
    </xf>
    <xf numFmtId="9" fontId="5" fillId="0" borderId="18" xfId="53" applyNumberFormat="1" applyFont="1" applyFill="1" applyBorder="1" applyAlignment="1">
      <alignment horizontal="right"/>
    </xf>
    <xf numFmtId="10" fontId="5" fillId="0" borderId="18" xfId="53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9" fontId="5" fillId="0" borderId="18" xfId="47" applyNumberFormat="1" applyFont="1" applyFill="1" applyBorder="1" applyAlignment="1">
      <alignment horizontal="right"/>
    </xf>
    <xf numFmtId="44" fontId="4" fillId="0" borderId="18" xfId="47" applyNumberFormat="1" applyFont="1" applyFill="1" applyBorder="1" applyAlignment="1">
      <alignment horizontal="right"/>
    </xf>
    <xf numFmtId="9" fontId="4" fillId="0" borderId="18" xfId="53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179" fontId="5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177" fontId="5" fillId="0" borderId="0" xfId="47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2" fontId="6" fillId="0" borderId="29" xfId="0" applyNumberFormat="1" applyFont="1" applyFill="1" applyBorder="1" applyAlignment="1">
      <alignment horizontal="left" vertical="center" wrapText="1"/>
    </xf>
    <xf numFmtId="2" fontId="6" fillId="0" borderId="30" xfId="0" applyNumberFormat="1" applyFont="1" applyFill="1" applyBorder="1" applyAlignment="1">
      <alignment horizontal="left" vertical="center" wrapText="1"/>
    </xf>
    <xf numFmtId="2" fontId="6" fillId="0" borderId="31" xfId="0" applyNumberFormat="1" applyFont="1" applyFill="1" applyBorder="1" applyAlignment="1">
      <alignment horizontal="left" vertical="center" wrapText="1"/>
    </xf>
    <xf numFmtId="2" fontId="6" fillId="0" borderId="32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6" fillId="0" borderId="34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APTOS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0</xdr:row>
      <xdr:rowOff>104775</xdr:rowOff>
    </xdr:from>
    <xdr:to>
      <xdr:col>2</xdr:col>
      <xdr:colOff>495300</xdr:colOff>
      <xdr:row>4</xdr:row>
      <xdr:rowOff>57150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038350" y="104775"/>
          <a:ext cx="3657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BB TECNOLOGIA E SERVIÇOS S.A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CNPJ: 42.318.949/0013-18 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DGCO Nº 00121-2021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OC Nº 189717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1666875</xdr:colOff>
      <xdr:row>5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981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</xdr:row>
      <xdr:rowOff>47625</xdr:rowOff>
    </xdr:from>
    <xdr:to>
      <xdr:col>12</xdr:col>
      <xdr:colOff>828675</xdr:colOff>
      <xdr:row>7</xdr:row>
      <xdr:rowOff>19050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30300" y="209550"/>
          <a:ext cx="2695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0</xdr:row>
      <xdr:rowOff>104775</xdr:rowOff>
    </xdr:from>
    <xdr:to>
      <xdr:col>2</xdr:col>
      <xdr:colOff>495300</xdr:colOff>
      <xdr:row>4</xdr:row>
      <xdr:rowOff>57150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038350" y="104775"/>
          <a:ext cx="3657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BB TECNOLOGIA E SERVIÇOS S.A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CNPJ: 42.318.949/0013-18 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DGCO Nº 00121-2021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OC Nº 189717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1666875</xdr:colOff>
      <xdr:row>5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981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</xdr:row>
      <xdr:rowOff>47625</xdr:rowOff>
    </xdr:from>
    <xdr:to>
      <xdr:col>12</xdr:col>
      <xdr:colOff>828675</xdr:colOff>
      <xdr:row>7</xdr:row>
      <xdr:rowOff>19050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30300" y="209550"/>
          <a:ext cx="2695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M-BB-ILM-JAC-001_BBTS_GERAL_R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M-GERAL"/>
      <sheetName val="LM-GERAL-0000"/>
      <sheetName val="Localização - Incêndio"/>
      <sheetName val="Localização - Elétrica"/>
      <sheetName val="Localização - Eletrônica"/>
      <sheetName val="6° PAV"/>
      <sheetName val="7° PAV"/>
      <sheetName val="Cobertura"/>
    </sheetNames>
    <sheetDataSet>
      <sheetData sheetId="0">
        <row r="3">
          <cell r="K3">
            <v>172460.004</v>
          </cell>
        </row>
        <row r="44">
          <cell r="K44">
            <v>1344.8999999999999</v>
          </cell>
        </row>
        <row r="68">
          <cell r="K68">
            <v>872590.26</v>
          </cell>
        </row>
        <row r="157">
          <cell r="K157">
            <v>301466.64638095244</v>
          </cell>
        </row>
        <row r="217">
          <cell r="K217">
            <v>347526.01000000007</v>
          </cell>
        </row>
        <row r="263">
          <cell r="K263">
            <v>78180.76</v>
          </cell>
        </row>
        <row r="290">
          <cell r="K290">
            <v>34141.44</v>
          </cell>
        </row>
        <row r="295">
          <cell r="K295">
            <v>27016.32195677685</v>
          </cell>
        </row>
        <row r="300">
          <cell r="K300">
            <v>168110.8019567768</v>
          </cell>
        </row>
        <row r="313">
          <cell r="K313">
            <v>4555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showZeros="0" view="pageBreakPreview" zoomScale="80" zoomScaleNormal="50" zoomScaleSheetLayoutView="80" zoomScalePageLayoutView="0" workbookViewId="0" topLeftCell="A25">
      <selection activeCell="D71" sqref="D71"/>
    </sheetView>
  </sheetViews>
  <sheetFormatPr defaultColWidth="9.140625" defaultRowHeight="12.75"/>
  <cols>
    <col min="1" max="1" width="6.00390625" style="12" customWidth="1"/>
    <col min="2" max="2" width="72.00390625" style="30" bestFit="1" customWidth="1"/>
    <col min="3" max="3" width="20.57421875" style="31" bestFit="1" customWidth="1"/>
    <col min="4" max="4" width="17.421875" style="31" bestFit="1" customWidth="1"/>
    <col min="5" max="5" width="8.7109375" style="32" bestFit="1" customWidth="1"/>
    <col min="6" max="6" width="14.421875" style="33" bestFit="1" customWidth="1"/>
    <col min="7" max="8" width="15.00390625" style="33" bestFit="1" customWidth="1"/>
    <col min="9" max="13" width="16.57421875" style="33" bestFit="1" customWidth="1"/>
    <col min="14" max="14" width="14.57421875" style="12" bestFit="1" customWidth="1"/>
    <col min="15" max="16384" width="9.140625" style="12" customWidth="1"/>
  </cols>
  <sheetData>
    <row r="1" spans="1:13" ht="12.75">
      <c r="A1" s="50"/>
      <c r="B1" s="51"/>
      <c r="C1" s="52"/>
      <c r="D1" s="52"/>
      <c r="E1" s="53"/>
      <c r="F1" s="52"/>
      <c r="G1" s="52"/>
      <c r="H1" s="52"/>
      <c r="I1" s="52"/>
      <c r="J1" s="52"/>
      <c r="K1" s="52"/>
      <c r="L1" s="52"/>
      <c r="M1" s="54"/>
    </row>
    <row r="2" spans="1:13" ht="12.75">
      <c r="A2" s="55"/>
      <c r="B2" s="14"/>
      <c r="C2" s="15"/>
      <c r="D2" s="15"/>
      <c r="E2" s="16"/>
      <c r="F2" s="15"/>
      <c r="G2" s="15"/>
      <c r="H2" s="15"/>
      <c r="I2" s="15"/>
      <c r="J2" s="15"/>
      <c r="K2" s="15"/>
      <c r="L2" s="15"/>
      <c r="M2" s="56"/>
    </row>
    <row r="3" spans="1:13" ht="12.75">
      <c r="A3" s="55"/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56"/>
    </row>
    <row r="4" spans="1:13" ht="12.75">
      <c r="A4" s="57"/>
      <c r="B4" s="5"/>
      <c r="C4" s="17"/>
      <c r="D4" s="17"/>
      <c r="E4" s="18"/>
      <c r="F4" s="15"/>
      <c r="G4" s="15"/>
      <c r="H4" s="15"/>
      <c r="I4" s="15"/>
      <c r="J4" s="15"/>
      <c r="K4" s="15"/>
      <c r="L4" s="15"/>
      <c r="M4" s="56"/>
    </row>
    <row r="5" spans="1:13" ht="12.75">
      <c r="A5" s="90" t="s">
        <v>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59"/>
      <c r="M5" s="60"/>
    </row>
    <row r="6" spans="1:13" ht="12.75">
      <c r="A6" s="58"/>
      <c r="B6" s="35"/>
      <c r="C6" s="35"/>
      <c r="D6" s="35"/>
      <c r="E6" s="35"/>
      <c r="F6" s="35"/>
      <c r="G6" s="35"/>
      <c r="H6" s="35"/>
      <c r="I6" s="35"/>
      <c r="J6" s="35"/>
      <c r="K6" s="35"/>
      <c r="L6" s="59"/>
      <c r="M6" s="60"/>
    </row>
    <row r="7" spans="1:13" ht="12.75">
      <c r="A7" s="61" t="s">
        <v>42</v>
      </c>
      <c r="B7" s="7"/>
      <c r="C7" s="8"/>
      <c r="D7" s="8"/>
      <c r="E7" s="7"/>
      <c r="F7" s="9"/>
      <c r="G7" s="9"/>
      <c r="H7" s="9"/>
      <c r="I7" s="9"/>
      <c r="J7" s="9"/>
      <c r="K7" s="9"/>
      <c r="L7" s="9"/>
      <c r="M7" s="62"/>
    </row>
    <row r="8" spans="1:13" ht="12.75">
      <c r="A8" s="63" t="s">
        <v>43</v>
      </c>
      <c r="B8" s="10"/>
      <c r="C8" s="9"/>
      <c r="D8" s="9"/>
      <c r="E8" s="11"/>
      <c r="F8" s="9"/>
      <c r="G8" s="9"/>
      <c r="H8" s="9"/>
      <c r="I8" s="9"/>
      <c r="J8" s="9"/>
      <c r="K8" s="9"/>
      <c r="L8" s="9"/>
      <c r="M8" s="62"/>
    </row>
    <row r="9" spans="1:13" ht="12.75">
      <c r="A9" s="63"/>
      <c r="B9" s="10"/>
      <c r="C9" s="9"/>
      <c r="D9" s="9"/>
      <c r="E9" s="11"/>
      <c r="F9" s="9"/>
      <c r="G9" s="9"/>
      <c r="H9" s="9"/>
      <c r="I9" s="9"/>
      <c r="J9" s="9"/>
      <c r="K9" s="9"/>
      <c r="L9" s="9"/>
      <c r="M9" s="62"/>
    </row>
    <row r="10" spans="1:13" ht="12.75" customHeight="1">
      <c r="A10" s="92" t="s">
        <v>17</v>
      </c>
      <c r="B10" s="94" t="s">
        <v>6</v>
      </c>
      <c r="C10" s="96" t="s">
        <v>7</v>
      </c>
      <c r="D10" s="36" t="s">
        <v>26</v>
      </c>
      <c r="E10" s="98" t="s">
        <v>4</v>
      </c>
      <c r="F10" s="102" t="s">
        <v>0</v>
      </c>
      <c r="G10" s="102"/>
      <c r="H10" s="102"/>
      <c r="I10" s="102"/>
      <c r="J10" s="102"/>
      <c r="K10" s="102"/>
      <c r="L10" s="102"/>
      <c r="M10" s="103"/>
    </row>
    <row r="11" spans="1:13" s="13" customFormat="1" ht="12.75">
      <c r="A11" s="93"/>
      <c r="B11" s="95"/>
      <c r="C11" s="97"/>
      <c r="D11" s="44">
        <v>0.2</v>
      </c>
      <c r="E11" s="99"/>
      <c r="F11" s="19" t="s">
        <v>36</v>
      </c>
      <c r="G11" s="19" t="s">
        <v>37</v>
      </c>
      <c r="H11" s="19" t="s">
        <v>38</v>
      </c>
      <c r="I11" s="19" t="s">
        <v>39</v>
      </c>
      <c r="J11" s="19" t="s">
        <v>40</v>
      </c>
      <c r="K11" s="19" t="s">
        <v>41</v>
      </c>
      <c r="L11" s="19" t="s">
        <v>55</v>
      </c>
      <c r="M11" s="64" t="s">
        <v>72</v>
      </c>
    </row>
    <row r="12" spans="1:13" s="13" customFormat="1" ht="12.75">
      <c r="A12" s="65">
        <v>1</v>
      </c>
      <c r="B12" s="100" t="s">
        <v>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6"/>
      <c r="M12" s="66"/>
    </row>
    <row r="13" spans="1:13" s="13" customFormat="1" ht="12.75">
      <c r="A13" s="67" t="s">
        <v>8</v>
      </c>
      <c r="B13" s="20" t="str">
        <f>'Planilha1 R01'!A5</f>
        <v>ARQUITETURA</v>
      </c>
      <c r="C13" s="21">
        <f>'Planilha1 R01'!B5</f>
        <v>172460.004</v>
      </c>
      <c r="D13" s="21">
        <f>((C13*$D$11)+C13)*0.9</f>
        <v>186256.80432</v>
      </c>
      <c r="E13" s="22">
        <f>$D13/$D$59*100</f>
        <v>7.732121700344187</v>
      </c>
      <c r="F13" s="23">
        <f>(SUM(F14:F16)*$D$13)</f>
        <v>0</v>
      </c>
      <c r="G13" s="23">
        <f aca="true" t="shared" si="0" ref="G13:M13">(SUM(G14:G16)*$D$13)</f>
        <v>37251.360864</v>
      </c>
      <c r="H13" s="23">
        <f t="shared" si="0"/>
        <v>37251.360864</v>
      </c>
      <c r="I13" s="23">
        <f t="shared" si="0"/>
        <v>37251.360864</v>
      </c>
      <c r="J13" s="23">
        <f t="shared" si="0"/>
        <v>37251.360864</v>
      </c>
      <c r="K13" s="23">
        <f t="shared" si="0"/>
        <v>18625.680432</v>
      </c>
      <c r="L13" s="23">
        <f t="shared" si="0"/>
        <v>18625.680432</v>
      </c>
      <c r="M13" s="68">
        <f t="shared" si="0"/>
        <v>0</v>
      </c>
    </row>
    <row r="14" spans="1:13" s="13" customFormat="1" ht="12.75">
      <c r="A14" s="67" t="s">
        <v>33</v>
      </c>
      <c r="B14" s="24" t="s">
        <v>52</v>
      </c>
      <c r="C14" s="21"/>
      <c r="D14" s="21"/>
      <c r="E14" s="22"/>
      <c r="F14" s="46"/>
      <c r="G14" s="46">
        <v>0.2</v>
      </c>
      <c r="H14" s="46">
        <v>0.2</v>
      </c>
      <c r="I14" s="46"/>
      <c r="J14" s="46"/>
      <c r="K14" s="46"/>
      <c r="L14" s="46"/>
      <c r="M14" s="69"/>
    </row>
    <row r="15" spans="1:13" s="13" customFormat="1" ht="12.75">
      <c r="A15" s="67" t="s">
        <v>56</v>
      </c>
      <c r="B15" s="24" t="s">
        <v>53</v>
      </c>
      <c r="C15" s="21"/>
      <c r="D15" s="21"/>
      <c r="E15" s="22"/>
      <c r="F15" s="46"/>
      <c r="G15" s="46"/>
      <c r="H15" s="46"/>
      <c r="I15" s="46">
        <v>0.2</v>
      </c>
      <c r="J15" s="46">
        <v>0.2</v>
      </c>
      <c r="K15" s="46"/>
      <c r="L15" s="46"/>
      <c r="M15" s="69"/>
    </row>
    <row r="16" spans="1:13" s="13" customFormat="1" ht="12.75">
      <c r="A16" s="67" t="s">
        <v>57</v>
      </c>
      <c r="B16" s="24" t="s">
        <v>54</v>
      </c>
      <c r="C16" s="21"/>
      <c r="D16" s="21"/>
      <c r="E16" s="22"/>
      <c r="F16" s="46"/>
      <c r="G16" s="46"/>
      <c r="H16" s="46"/>
      <c r="I16" s="46"/>
      <c r="J16" s="46"/>
      <c r="K16" s="46">
        <v>0.1</v>
      </c>
      <c r="L16" s="46">
        <v>0.1</v>
      </c>
      <c r="M16" s="69"/>
    </row>
    <row r="17" spans="1:13" s="13" customFormat="1" ht="12.75">
      <c r="A17" s="67"/>
      <c r="B17" s="24"/>
      <c r="C17" s="21"/>
      <c r="D17" s="21"/>
      <c r="E17" s="22"/>
      <c r="F17" s="37"/>
      <c r="G17" s="37"/>
      <c r="H17" s="37"/>
      <c r="I17" s="37"/>
      <c r="J17" s="37"/>
      <c r="K17" s="37"/>
      <c r="L17" s="37"/>
      <c r="M17" s="70"/>
    </row>
    <row r="18" spans="1:13" s="13" customFormat="1" ht="12.75">
      <c r="A18" s="67" t="s">
        <v>9</v>
      </c>
      <c r="B18" s="20" t="str">
        <f>'Planilha1 R01'!A6</f>
        <v>HIDROSSANITÁRIO</v>
      </c>
      <c r="C18" s="21">
        <f>'Planilha1 R01'!B6</f>
        <v>1344.8999999999999</v>
      </c>
      <c r="D18" s="21">
        <f>((C18*$D$11)+C18)*0.9</f>
        <v>1452.492</v>
      </c>
      <c r="E18" s="22">
        <f>$D18/$D$59*100</f>
        <v>0.06029763558855593</v>
      </c>
      <c r="F18" s="23">
        <f>SUM(F19:F21)*$D$18</f>
        <v>0</v>
      </c>
      <c r="G18" s="23">
        <f aca="true" t="shared" si="1" ref="G18:M18">SUM(G19:G21)*$D$18</f>
        <v>290.4984</v>
      </c>
      <c r="H18" s="23">
        <f t="shared" si="1"/>
        <v>290.4984</v>
      </c>
      <c r="I18" s="23">
        <f t="shared" si="1"/>
        <v>290.4984</v>
      </c>
      <c r="J18" s="23">
        <f t="shared" si="1"/>
        <v>290.4984</v>
      </c>
      <c r="K18" s="23">
        <f t="shared" si="1"/>
        <v>145.2492</v>
      </c>
      <c r="L18" s="23">
        <f t="shared" si="1"/>
        <v>145.2492</v>
      </c>
      <c r="M18" s="68">
        <f t="shared" si="1"/>
        <v>0</v>
      </c>
    </row>
    <row r="19" spans="1:13" s="13" customFormat="1" ht="12.75">
      <c r="A19" s="67" t="s">
        <v>34</v>
      </c>
      <c r="B19" s="24" t="s">
        <v>52</v>
      </c>
      <c r="C19" s="21"/>
      <c r="D19" s="21"/>
      <c r="E19" s="22"/>
      <c r="F19" s="46"/>
      <c r="G19" s="46">
        <v>0.2</v>
      </c>
      <c r="H19" s="46">
        <v>0.2</v>
      </c>
      <c r="I19" s="46"/>
      <c r="J19" s="46"/>
      <c r="K19" s="46"/>
      <c r="L19" s="46"/>
      <c r="M19" s="69"/>
    </row>
    <row r="20" spans="1:13" s="13" customFormat="1" ht="12.75">
      <c r="A20" s="67" t="s">
        <v>58</v>
      </c>
      <c r="B20" s="24" t="s">
        <v>53</v>
      </c>
      <c r="C20" s="21"/>
      <c r="D20" s="21"/>
      <c r="E20" s="22"/>
      <c r="F20" s="46"/>
      <c r="G20" s="46"/>
      <c r="H20" s="46"/>
      <c r="I20" s="46">
        <v>0.2</v>
      </c>
      <c r="J20" s="46">
        <v>0.2</v>
      </c>
      <c r="K20" s="46"/>
      <c r="L20" s="46"/>
      <c r="M20" s="69"/>
    </row>
    <row r="21" spans="1:13" s="13" customFormat="1" ht="12.75">
      <c r="A21" s="67" t="s">
        <v>59</v>
      </c>
      <c r="B21" s="24" t="s">
        <v>54</v>
      </c>
      <c r="C21" s="21"/>
      <c r="D21" s="21"/>
      <c r="E21" s="22"/>
      <c r="F21" s="46"/>
      <c r="G21" s="46"/>
      <c r="H21" s="46"/>
      <c r="I21" s="46"/>
      <c r="J21" s="46"/>
      <c r="K21" s="46">
        <v>0.1</v>
      </c>
      <c r="L21" s="46">
        <v>0.1</v>
      </c>
      <c r="M21" s="69"/>
    </row>
    <row r="22" spans="1:13" s="13" customFormat="1" ht="12.75">
      <c r="A22" s="67"/>
      <c r="B22" s="24"/>
      <c r="C22" s="21"/>
      <c r="D22" s="21"/>
      <c r="E22" s="22"/>
      <c r="F22" s="37"/>
      <c r="G22" s="37"/>
      <c r="H22" s="37"/>
      <c r="I22" s="37"/>
      <c r="J22" s="37"/>
      <c r="K22" s="37"/>
      <c r="L22" s="37"/>
      <c r="M22" s="70"/>
    </row>
    <row r="23" spans="1:13" s="13" customFormat="1" ht="12.75">
      <c r="A23" s="67" t="s">
        <v>10</v>
      </c>
      <c r="B23" s="20" t="str">
        <f>'Planilha1 R01'!A7</f>
        <v>ELÉTRICA</v>
      </c>
      <c r="C23" s="21">
        <f>'Planilha1 R01'!B7</f>
        <v>872590.26</v>
      </c>
      <c r="D23" s="21">
        <f>((C23*$D$11)+C23)*0.9</f>
        <v>942397.4808</v>
      </c>
      <c r="E23" s="22">
        <f>$D23/$D$59*100</f>
        <v>39.12196409815099</v>
      </c>
      <c r="F23" s="23">
        <f>SUM(F24:F26)*$D$23</f>
        <v>0</v>
      </c>
      <c r="G23" s="23">
        <f aca="true" t="shared" si="2" ref="G23:M23">SUM(G24:G26)*$D$23</f>
        <v>188479.49616</v>
      </c>
      <c r="H23" s="23">
        <f t="shared" si="2"/>
        <v>188479.49616</v>
      </c>
      <c r="I23" s="23">
        <f t="shared" si="2"/>
        <v>188479.49616</v>
      </c>
      <c r="J23" s="23">
        <f t="shared" si="2"/>
        <v>188479.49616</v>
      </c>
      <c r="K23" s="23">
        <f t="shared" si="2"/>
        <v>94239.74808</v>
      </c>
      <c r="L23" s="23">
        <f t="shared" si="2"/>
        <v>94239.74808</v>
      </c>
      <c r="M23" s="68">
        <f t="shared" si="2"/>
        <v>0</v>
      </c>
    </row>
    <row r="24" spans="1:13" s="13" customFormat="1" ht="12.75">
      <c r="A24" s="67" t="s">
        <v>27</v>
      </c>
      <c r="B24" s="24" t="s">
        <v>52</v>
      </c>
      <c r="C24" s="21"/>
      <c r="D24" s="21"/>
      <c r="E24" s="22"/>
      <c r="F24" s="46"/>
      <c r="G24" s="46">
        <v>0.2</v>
      </c>
      <c r="H24" s="46">
        <v>0.2</v>
      </c>
      <c r="I24" s="46"/>
      <c r="J24" s="46"/>
      <c r="K24" s="46"/>
      <c r="L24" s="46"/>
      <c r="M24" s="69"/>
    </row>
    <row r="25" spans="1:13" s="13" customFormat="1" ht="12.75">
      <c r="A25" s="67" t="s">
        <v>60</v>
      </c>
      <c r="B25" s="24" t="s">
        <v>53</v>
      </c>
      <c r="C25" s="21"/>
      <c r="D25" s="21"/>
      <c r="E25" s="22"/>
      <c r="F25" s="46"/>
      <c r="G25" s="46"/>
      <c r="H25" s="46"/>
      <c r="I25" s="46">
        <v>0.2</v>
      </c>
      <c r="J25" s="46">
        <v>0.2</v>
      </c>
      <c r="K25" s="46"/>
      <c r="L25" s="46"/>
      <c r="M25" s="69"/>
    </row>
    <row r="26" spans="1:13" s="13" customFormat="1" ht="12.75">
      <c r="A26" s="67" t="s">
        <v>61</v>
      </c>
      <c r="B26" s="24" t="s">
        <v>54</v>
      </c>
      <c r="C26" s="21"/>
      <c r="D26" s="21"/>
      <c r="E26" s="22"/>
      <c r="F26" s="46"/>
      <c r="G26" s="46"/>
      <c r="H26" s="46"/>
      <c r="I26" s="46"/>
      <c r="J26" s="46"/>
      <c r="K26" s="46">
        <v>0.1</v>
      </c>
      <c r="L26" s="46">
        <v>0.1</v>
      </c>
      <c r="M26" s="69"/>
    </row>
    <row r="27" spans="1:13" s="13" customFormat="1" ht="12.75">
      <c r="A27" s="67"/>
      <c r="B27" s="24"/>
      <c r="C27" s="21"/>
      <c r="D27" s="21"/>
      <c r="E27" s="22"/>
      <c r="F27" s="37"/>
      <c r="G27" s="37"/>
      <c r="H27" s="37"/>
      <c r="I27" s="37"/>
      <c r="J27" s="37"/>
      <c r="K27" s="37"/>
      <c r="L27" s="37"/>
      <c r="M27" s="70"/>
    </row>
    <row r="28" spans="1:13" s="13" customFormat="1" ht="12.75">
      <c r="A28" s="67" t="s">
        <v>11</v>
      </c>
      <c r="B28" s="28" t="str">
        <f>'Planilha1 R01'!A8</f>
        <v>CABEAMENTO ESTRUTURADO</v>
      </c>
      <c r="C28" s="21">
        <f>'Planilha1 R01'!B8</f>
        <v>301466.64638095244</v>
      </c>
      <c r="D28" s="21">
        <f>((C28*$D$11)+C28)*0.9</f>
        <v>325583.97809142864</v>
      </c>
      <c r="E28" s="22">
        <f>$D28/$D$59*100</f>
        <v>13.51604281774312</v>
      </c>
      <c r="F28" s="23">
        <f>SUM(F29:F31)*$D$28</f>
        <v>0</v>
      </c>
      <c r="G28" s="23">
        <f aca="true" t="shared" si="3" ref="G28:M28">SUM(G29:G31)*$D$28</f>
        <v>65116.79561828573</v>
      </c>
      <c r="H28" s="23">
        <f t="shared" si="3"/>
        <v>65116.79561828573</v>
      </c>
      <c r="I28" s="23">
        <f t="shared" si="3"/>
        <v>65116.79561828573</v>
      </c>
      <c r="J28" s="23">
        <f t="shared" si="3"/>
        <v>65116.79561828573</v>
      </c>
      <c r="K28" s="23">
        <f t="shared" si="3"/>
        <v>32558.397809142865</v>
      </c>
      <c r="L28" s="23">
        <f t="shared" si="3"/>
        <v>32558.397809142865</v>
      </c>
      <c r="M28" s="68">
        <f t="shared" si="3"/>
        <v>0</v>
      </c>
    </row>
    <row r="29" spans="1:13" s="13" customFormat="1" ht="12.75">
      <c r="A29" s="67" t="s">
        <v>62</v>
      </c>
      <c r="B29" s="24" t="s">
        <v>52</v>
      </c>
      <c r="C29" s="21"/>
      <c r="D29" s="21"/>
      <c r="E29" s="22"/>
      <c r="F29" s="46"/>
      <c r="G29" s="46">
        <v>0.2</v>
      </c>
      <c r="H29" s="46">
        <v>0.2</v>
      </c>
      <c r="I29" s="46"/>
      <c r="J29" s="46"/>
      <c r="K29" s="46"/>
      <c r="L29" s="46"/>
      <c r="M29" s="69"/>
    </row>
    <row r="30" spans="1:13" s="13" customFormat="1" ht="12.75">
      <c r="A30" s="67" t="s">
        <v>63</v>
      </c>
      <c r="B30" s="24" t="s">
        <v>53</v>
      </c>
      <c r="C30" s="21"/>
      <c r="D30" s="21"/>
      <c r="E30" s="22"/>
      <c r="F30" s="46"/>
      <c r="G30" s="46"/>
      <c r="H30" s="46"/>
      <c r="I30" s="46">
        <v>0.2</v>
      </c>
      <c r="J30" s="46">
        <v>0.2</v>
      </c>
      <c r="K30" s="46"/>
      <c r="L30" s="46"/>
      <c r="M30" s="69"/>
    </row>
    <row r="31" spans="1:13" s="13" customFormat="1" ht="12.75">
      <c r="A31" s="67" t="s">
        <v>64</v>
      </c>
      <c r="B31" s="24" t="s">
        <v>54</v>
      </c>
      <c r="C31" s="21"/>
      <c r="D31" s="21"/>
      <c r="E31" s="22"/>
      <c r="F31" s="46"/>
      <c r="G31" s="46"/>
      <c r="H31" s="46"/>
      <c r="I31" s="46"/>
      <c r="J31" s="46"/>
      <c r="K31" s="46">
        <v>0.1</v>
      </c>
      <c r="L31" s="46">
        <v>0.1</v>
      </c>
      <c r="M31" s="69"/>
    </row>
    <row r="32" spans="1:13" s="13" customFormat="1" ht="12.75">
      <c r="A32" s="67"/>
      <c r="B32" s="24"/>
      <c r="C32" s="21"/>
      <c r="D32" s="21"/>
      <c r="E32" s="22"/>
      <c r="F32" s="37"/>
      <c r="G32" s="37"/>
      <c r="H32" s="37"/>
      <c r="I32" s="37"/>
      <c r="J32" s="37"/>
      <c r="K32" s="37"/>
      <c r="L32" s="37"/>
      <c r="M32" s="70"/>
    </row>
    <row r="33" spans="1:13" s="13" customFormat="1" ht="12.75">
      <c r="A33" s="67" t="s">
        <v>12</v>
      </c>
      <c r="B33" s="26" t="s">
        <v>48</v>
      </c>
      <c r="C33" s="21">
        <f>'Planilha1 R01'!B9</f>
        <v>347526.01000000007</v>
      </c>
      <c r="D33" s="21">
        <f>((C33*$D$11)+C33)*0.9</f>
        <v>375328.09080000006</v>
      </c>
      <c r="E33" s="22">
        <f>$D33/$D$59*100</f>
        <v>15.581081648096399</v>
      </c>
      <c r="F33" s="23">
        <f>SUM(F34:F36)*$D$33</f>
        <v>0</v>
      </c>
      <c r="G33" s="23">
        <f aca="true" t="shared" si="4" ref="G33:M33">SUM(G34:G36)*$D$33</f>
        <v>75065.61816000001</v>
      </c>
      <c r="H33" s="23">
        <f t="shared" si="4"/>
        <v>75065.61816000001</v>
      </c>
      <c r="I33" s="23">
        <f t="shared" si="4"/>
        <v>75065.61816000001</v>
      </c>
      <c r="J33" s="23">
        <f t="shared" si="4"/>
        <v>75065.61816000001</v>
      </c>
      <c r="K33" s="23">
        <f t="shared" si="4"/>
        <v>37532.809080000006</v>
      </c>
      <c r="L33" s="23">
        <f t="shared" si="4"/>
        <v>37532.809080000006</v>
      </c>
      <c r="M33" s="68">
        <f t="shared" si="4"/>
        <v>0</v>
      </c>
    </row>
    <row r="34" spans="1:13" s="13" customFormat="1" ht="12.75">
      <c r="A34" s="67" t="s">
        <v>28</v>
      </c>
      <c r="B34" s="24" t="s">
        <v>52</v>
      </c>
      <c r="C34" s="21"/>
      <c r="D34" s="21"/>
      <c r="E34" s="22"/>
      <c r="F34" s="46"/>
      <c r="G34" s="46">
        <v>0.2</v>
      </c>
      <c r="H34" s="46">
        <v>0.2</v>
      </c>
      <c r="I34" s="46"/>
      <c r="J34" s="46"/>
      <c r="K34" s="46"/>
      <c r="L34" s="46"/>
      <c r="M34" s="69"/>
    </row>
    <row r="35" spans="1:13" s="13" customFormat="1" ht="12.75">
      <c r="A35" s="67" t="s">
        <v>65</v>
      </c>
      <c r="B35" s="24" t="s">
        <v>53</v>
      </c>
      <c r="C35" s="21"/>
      <c r="D35" s="21"/>
      <c r="E35" s="22"/>
      <c r="F35" s="46"/>
      <c r="G35" s="46"/>
      <c r="H35" s="46"/>
      <c r="I35" s="46">
        <v>0.2</v>
      </c>
      <c r="J35" s="46">
        <v>0.2</v>
      </c>
      <c r="K35" s="46"/>
      <c r="L35" s="46"/>
      <c r="M35" s="69"/>
    </row>
    <row r="36" spans="1:13" s="13" customFormat="1" ht="12.75">
      <c r="A36" s="67" t="s">
        <v>66</v>
      </c>
      <c r="B36" s="24" t="s">
        <v>54</v>
      </c>
      <c r="C36" s="21"/>
      <c r="D36" s="21"/>
      <c r="E36" s="22"/>
      <c r="F36" s="46"/>
      <c r="G36" s="46"/>
      <c r="H36" s="46"/>
      <c r="I36" s="46"/>
      <c r="J36" s="46"/>
      <c r="K36" s="46">
        <v>0.1</v>
      </c>
      <c r="L36" s="46">
        <v>0.1</v>
      </c>
      <c r="M36" s="69"/>
    </row>
    <row r="37" spans="1:13" s="13" customFormat="1" ht="12.75">
      <c r="A37" s="67"/>
      <c r="B37" s="24"/>
      <c r="C37" s="21"/>
      <c r="D37" s="21"/>
      <c r="E37" s="22"/>
      <c r="F37" s="37"/>
      <c r="G37" s="37"/>
      <c r="H37" s="37"/>
      <c r="I37" s="37"/>
      <c r="J37" s="37"/>
      <c r="K37" s="37"/>
      <c r="L37" s="37"/>
      <c r="M37" s="70"/>
    </row>
    <row r="38" spans="1:13" s="13" customFormat="1" ht="12.75">
      <c r="A38" s="67" t="s">
        <v>13</v>
      </c>
      <c r="B38" s="26" t="s">
        <v>51</v>
      </c>
      <c r="C38" s="21">
        <f>'Planilha1 R01'!B10</f>
        <v>78180.76</v>
      </c>
      <c r="D38" s="21">
        <f>((C38*$D$11)+C38)*0.9</f>
        <v>84435.2208</v>
      </c>
      <c r="E38" s="22">
        <f>$D38/$D$59*100</f>
        <v>3.5051788062431033</v>
      </c>
      <c r="F38" s="23">
        <f>SUM(F39:F41)*$D$38</f>
        <v>0</v>
      </c>
      <c r="G38" s="23">
        <f aca="true" t="shared" si="5" ref="G38:M38">SUM(G39:G41)*$D$38</f>
        <v>16887.04416</v>
      </c>
      <c r="H38" s="23">
        <f t="shared" si="5"/>
        <v>16887.04416</v>
      </c>
      <c r="I38" s="23">
        <f t="shared" si="5"/>
        <v>16887.04416</v>
      </c>
      <c r="J38" s="23">
        <f t="shared" si="5"/>
        <v>16887.04416</v>
      </c>
      <c r="K38" s="23">
        <f t="shared" si="5"/>
        <v>8443.52208</v>
      </c>
      <c r="L38" s="23">
        <f t="shared" si="5"/>
        <v>8443.52208</v>
      </c>
      <c r="M38" s="68">
        <f t="shared" si="5"/>
        <v>0</v>
      </c>
    </row>
    <row r="39" spans="1:13" s="13" customFormat="1" ht="12.75">
      <c r="A39" s="67" t="s">
        <v>67</v>
      </c>
      <c r="B39" s="24" t="s">
        <v>52</v>
      </c>
      <c r="C39" s="21"/>
      <c r="D39" s="21"/>
      <c r="E39" s="22"/>
      <c r="F39" s="46"/>
      <c r="G39" s="46">
        <v>0.2</v>
      </c>
      <c r="H39" s="46">
        <v>0.2</v>
      </c>
      <c r="I39" s="46"/>
      <c r="J39" s="46"/>
      <c r="K39" s="46"/>
      <c r="L39" s="46"/>
      <c r="M39" s="69"/>
    </row>
    <row r="40" spans="1:13" s="13" customFormat="1" ht="12.75">
      <c r="A40" s="67" t="s">
        <v>68</v>
      </c>
      <c r="B40" s="24" t="s">
        <v>53</v>
      </c>
      <c r="C40" s="21"/>
      <c r="D40" s="21"/>
      <c r="E40" s="22"/>
      <c r="F40" s="46"/>
      <c r="G40" s="46"/>
      <c r="H40" s="46"/>
      <c r="I40" s="46">
        <v>0.2</v>
      </c>
      <c r="J40" s="46">
        <v>0.2</v>
      </c>
      <c r="K40" s="46"/>
      <c r="L40" s="46"/>
      <c r="M40" s="69"/>
    </row>
    <row r="41" spans="1:13" s="13" customFormat="1" ht="12.75">
      <c r="A41" s="67" t="s">
        <v>69</v>
      </c>
      <c r="B41" s="24" t="s">
        <v>54</v>
      </c>
      <c r="C41" s="21"/>
      <c r="D41" s="21"/>
      <c r="E41" s="22"/>
      <c r="F41" s="46"/>
      <c r="G41" s="46"/>
      <c r="H41" s="46"/>
      <c r="I41" s="46"/>
      <c r="J41" s="46"/>
      <c r="K41" s="46">
        <v>0.1</v>
      </c>
      <c r="L41" s="46">
        <v>0.1</v>
      </c>
      <c r="M41" s="69"/>
    </row>
    <row r="42" spans="1:13" s="13" customFormat="1" ht="12.75">
      <c r="A42" s="67"/>
      <c r="B42" s="41"/>
      <c r="C42" s="21"/>
      <c r="D42" s="21"/>
      <c r="E42" s="22"/>
      <c r="F42" s="37"/>
      <c r="G42" s="37"/>
      <c r="H42" s="37"/>
      <c r="I42" s="37"/>
      <c r="J42" s="37"/>
      <c r="K42" s="37"/>
      <c r="L42" s="37"/>
      <c r="M42" s="70"/>
    </row>
    <row r="43" spans="1:13" s="13" customFormat="1" ht="12.75">
      <c r="A43" s="67" t="s">
        <v>14</v>
      </c>
      <c r="B43" s="71" t="s">
        <v>20</v>
      </c>
      <c r="C43" s="21">
        <f>'Planilha1 R01'!B11</f>
        <v>34141.44</v>
      </c>
      <c r="D43" s="21">
        <f>((C43*$D$11)+C43)*0.9</f>
        <v>36872.75520000001</v>
      </c>
      <c r="E43" s="22">
        <f>$D43/$D$59*100</f>
        <v>1.530707195768122</v>
      </c>
      <c r="F43" s="23">
        <f>F44*$D$43</f>
        <v>5162.185728000001</v>
      </c>
      <c r="G43" s="23">
        <f aca="true" t="shared" si="6" ref="G43:M43">G44*$D$43</f>
        <v>5162.185728000001</v>
      </c>
      <c r="H43" s="23">
        <f t="shared" si="6"/>
        <v>5162.185728000001</v>
      </c>
      <c r="I43" s="23">
        <f t="shared" si="6"/>
        <v>5162.185728000001</v>
      </c>
      <c r="J43" s="23">
        <f t="shared" si="6"/>
        <v>5162.185728000001</v>
      </c>
      <c r="K43" s="23">
        <f t="shared" si="6"/>
        <v>5530.913280000001</v>
      </c>
      <c r="L43" s="23">
        <f t="shared" si="6"/>
        <v>5530.913280000001</v>
      </c>
      <c r="M43" s="68">
        <f t="shared" si="6"/>
        <v>0</v>
      </c>
    </row>
    <row r="44" spans="1:13" s="13" customFormat="1" ht="12.75">
      <c r="A44" s="72" t="s">
        <v>29</v>
      </c>
      <c r="B44" s="34" t="s">
        <v>20</v>
      </c>
      <c r="C44" s="21"/>
      <c r="D44" s="21"/>
      <c r="E44" s="22"/>
      <c r="F44" s="46">
        <v>0.14</v>
      </c>
      <c r="G44" s="46">
        <v>0.14</v>
      </c>
      <c r="H44" s="46">
        <v>0.14</v>
      </c>
      <c r="I44" s="46">
        <v>0.14</v>
      </c>
      <c r="J44" s="46">
        <v>0.14</v>
      </c>
      <c r="K44" s="46">
        <v>0.15</v>
      </c>
      <c r="L44" s="46">
        <v>0.15</v>
      </c>
      <c r="M44" s="73"/>
    </row>
    <row r="45" spans="1:13" s="13" customFormat="1" ht="12.75">
      <c r="A45" s="67"/>
      <c r="B45" s="27"/>
      <c r="C45" s="21"/>
      <c r="D45" s="21"/>
      <c r="E45" s="22"/>
      <c r="F45" s="37"/>
      <c r="G45" s="37"/>
      <c r="H45" s="37"/>
      <c r="I45" s="37"/>
      <c r="J45" s="37"/>
      <c r="K45" s="37"/>
      <c r="L45" s="37"/>
      <c r="M45" s="70"/>
    </row>
    <row r="46" spans="1:13" s="13" customFormat="1" ht="12.75">
      <c r="A46" s="67" t="s">
        <v>18</v>
      </c>
      <c r="B46" s="6" t="s">
        <v>21</v>
      </c>
      <c r="C46" s="21">
        <f>'Planilha1 R01'!B12</f>
        <v>27016.32195677685</v>
      </c>
      <c r="D46" s="21">
        <f>((C46*$D$11)+C46)*0.9</f>
        <v>29177.627713318998</v>
      </c>
      <c r="E46" s="22">
        <f>$D46/$D$59*100</f>
        <v>1.2112575926037867</v>
      </c>
      <c r="F46" s="39">
        <f aca="true" t="shared" si="7" ref="F46:M46">SUM(F47:F48)*$D$46</f>
        <v>29177.627713318998</v>
      </c>
      <c r="G46" s="39">
        <f t="shared" si="7"/>
        <v>0</v>
      </c>
      <c r="H46" s="39">
        <f t="shared" si="7"/>
        <v>0</v>
      </c>
      <c r="I46" s="39">
        <f t="shared" si="7"/>
        <v>0</v>
      </c>
      <c r="J46" s="39">
        <f t="shared" si="7"/>
        <v>0</v>
      </c>
      <c r="K46" s="39">
        <f t="shared" si="7"/>
        <v>0</v>
      </c>
      <c r="L46" s="39">
        <f t="shared" si="7"/>
        <v>0</v>
      </c>
      <c r="M46" s="74">
        <f t="shared" si="7"/>
        <v>0</v>
      </c>
    </row>
    <row r="47" spans="1:13" s="13" customFormat="1" ht="12.75">
      <c r="A47" s="67" t="s">
        <v>30</v>
      </c>
      <c r="B47" s="27" t="s">
        <v>70</v>
      </c>
      <c r="C47" s="21"/>
      <c r="D47" s="21"/>
      <c r="E47" s="22"/>
      <c r="F47" s="46">
        <v>0.5</v>
      </c>
      <c r="G47" s="46"/>
      <c r="H47" s="46"/>
      <c r="I47" s="46"/>
      <c r="J47" s="46"/>
      <c r="K47" s="46"/>
      <c r="L47" s="46"/>
      <c r="M47" s="69"/>
    </row>
    <row r="48" spans="1:13" s="13" customFormat="1" ht="12.75">
      <c r="A48" s="67" t="s">
        <v>71</v>
      </c>
      <c r="B48" s="38" t="s">
        <v>76</v>
      </c>
      <c r="C48" s="21"/>
      <c r="D48" s="21"/>
      <c r="E48" s="22"/>
      <c r="F48" s="46">
        <v>0.5</v>
      </c>
      <c r="G48" s="47"/>
      <c r="H48" s="47"/>
      <c r="I48" s="47"/>
      <c r="J48" s="47"/>
      <c r="K48" s="47"/>
      <c r="L48" s="47"/>
      <c r="M48" s="73"/>
    </row>
    <row r="49" spans="1:13" s="13" customFormat="1" ht="12.75">
      <c r="A49" s="67"/>
      <c r="B49" s="38"/>
      <c r="C49" s="21"/>
      <c r="D49" s="21"/>
      <c r="E49" s="22"/>
      <c r="F49" s="25"/>
      <c r="G49" s="23"/>
      <c r="H49" s="23"/>
      <c r="I49" s="23"/>
      <c r="J49" s="23"/>
      <c r="K49" s="23"/>
      <c r="L49" s="23"/>
      <c r="M49" s="68"/>
    </row>
    <row r="50" spans="1:13" s="13" customFormat="1" ht="12.75">
      <c r="A50" s="72" t="s">
        <v>15</v>
      </c>
      <c r="B50" s="20" t="s">
        <v>22</v>
      </c>
      <c r="C50" s="21">
        <f>'Planilha1 R01'!B13</f>
        <v>168110.8019567768</v>
      </c>
      <c r="D50" s="21">
        <f>((C50*$D$11)+C50)*0.9</f>
        <v>181559.66611331896</v>
      </c>
      <c r="E50" s="22">
        <f>$D50/$D$59*100</f>
        <v>7.537128318008493</v>
      </c>
      <c r="F50" s="23">
        <f>F51*$D$50</f>
        <v>0</v>
      </c>
      <c r="G50" s="23">
        <f aca="true" t="shared" si="8" ref="G50:M50">G51*$D$50</f>
        <v>0</v>
      </c>
      <c r="H50" s="23">
        <f t="shared" si="8"/>
        <v>27233.949916997844</v>
      </c>
      <c r="I50" s="23">
        <f t="shared" si="8"/>
        <v>81701.84975099354</v>
      </c>
      <c r="J50" s="23">
        <f t="shared" si="8"/>
        <v>72623.86644532759</v>
      </c>
      <c r="K50" s="23">
        <f t="shared" si="8"/>
        <v>0</v>
      </c>
      <c r="L50" s="23">
        <f t="shared" si="8"/>
        <v>0</v>
      </c>
      <c r="M50" s="68">
        <f t="shared" si="8"/>
        <v>0</v>
      </c>
    </row>
    <row r="51" spans="1:13" s="13" customFormat="1" ht="12.75">
      <c r="A51" s="67" t="s">
        <v>31</v>
      </c>
      <c r="B51" s="27" t="s">
        <v>22</v>
      </c>
      <c r="C51" s="21"/>
      <c r="D51" s="21"/>
      <c r="E51" s="22"/>
      <c r="F51" s="46"/>
      <c r="G51" s="46"/>
      <c r="H51" s="46">
        <v>0.15</v>
      </c>
      <c r="I51" s="46">
        <v>0.45</v>
      </c>
      <c r="J51" s="46">
        <v>0.4</v>
      </c>
      <c r="K51" s="46"/>
      <c r="L51" s="46"/>
      <c r="M51" s="69"/>
    </row>
    <row r="52" spans="1:13" s="13" customFormat="1" ht="12.75">
      <c r="A52" s="67"/>
      <c r="B52" s="27"/>
      <c r="C52" s="21"/>
      <c r="D52" s="21"/>
      <c r="E52" s="22"/>
      <c r="F52" s="46"/>
      <c r="G52" s="46"/>
      <c r="H52" s="46"/>
      <c r="I52" s="46"/>
      <c r="J52" s="46"/>
      <c r="K52" s="46"/>
      <c r="L52" s="46"/>
      <c r="M52" s="69"/>
    </row>
    <row r="53" spans="1:13" s="13" customFormat="1" ht="12.75">
      <c r="A53" s="67" t="s">
        <v>16</v>
      </c>
      <c r="B53" s="71" t="s">
        <v>35</v>
      </c>
      <c r="C53" s="21">
        <f>'Planilha1 R01'!B14</f>
        <v>4555</v>
      </c>
      <c r="D53" s="21">
        <f>((C53*$D$11)+C53)*0.9</f>
        <v>4919.400000000001</v>
      </c>
      <c r="E53" s="22">
        <f>$D53/$D$59*100</f>
        <v>0.2042201874532473</v>
      </c>
      <c r="F53" s="23">
        <f>F54*$D$53</f>
        <v>0</v>
      </c>
      <c r="G53" s="23">
        <f aca="true" t="shared" si="9" ref="G53:M53">G54*$D$53</f>
        <v>0</v>
      </c>
      <c r="H53" s="23">
        <f t="shared" si="9"/>
        <v>0</v>
      </c>
      <c r="I53" s="23">
        <f t="shared" si="9"/>
        <v>0</v>
      </c>
      <c r="J53" s="23">
        <f t="shared" si="9"/>
        <v>0</v>
      </c>
      <c r="K53" s="23">
        <f t="shared" si="9"/>
        <v>2459.7000000000003</v>
      </c>
      <c r="L53" s="23">
        <f t="shared" si="9"/>
        <v>2459.7000000000003</v>
      </c>
      <c r="M53" s="68">
        <f t="shared" si="9"/>
        <v>0</v>
      </c>
    </row>
    <row r="54" spans="1:13" s="13" customFormat="1" ht="12.75">
      <c r="A54" s="67" t="s">
        <v>32</v>
      </c>
      <c r="B54" s="24" t="s">
        <v>35</v>
      </c>
      <c r="C54" s="21"/>
      <c r="D54" s="21"/>
      <c r="E54" s="22"/>
      <c r="F54" s="46"/>
      <c r="G54" s="46"/>
      <c r="H54" s="46"/>
      <c r="I54" s="46"/>
      <c r="J54" s="46"/>
      <c r="K54" s="46">
        <v>0.5</v>
      </c>
      <c r="L54" s="46">
        <v>0.5</v>
      </c>
      <c r="M54" s="69"/>
    </row>
    <row r="55" spans="1:13" s="13" customFormat="1" ht="12.75">
      <c r="A55" s="72"/>
      <c r="B55" s="20"/>
      <c r="C55" s="21"/>
      <c r="D55" s="21"/>
      <c r="E55" s="22"/>
      <c r="F55" s="23"/>
      <c r="G55" s="23"/>
      <c r="H55" s="23"/>
      <c r="I55" s="23"/>
      <c r="J55" s="23"/>
      <c r="K55" s="23"/>
      <c r="L55" s="23"/>
      <c r="M55" s="68"/>
    </row>
    <row r="56" spans="1:13" s="13" customFormat="1" ht="12.75">
      <c r="A56" s="67" t="s">
        <v>73</v>
      </c>
      <c r="B56" s="42" t="s">
        <v>75</v>
      </c>
      <c r="C56" s="21">
        <f>'Planilha1 R01'!C17*0.1</f>
        <v>0</v>
      </c>
      <c r="D56" s="21">
        <f>'Planilha1 R01'!C16*0.1</f>
        <v>240887.0573153407</v>
      </c>
      <c r="E56" s="22">
        <f>$D56/$D$59*100</f>
        <v>10</v>
      </c>
      <c r="F56" s="23">
        <f>F57*$D$56</f>
        <v>0</v>
      </c>
      <c r="G56" s="23">
        <f aca="true" t="shared" si="10" ref="G56:M56">G57*$D$56</f>
        <v>0</v>
      </c>
      <c r="H56" s="23">
        <f t="shared" si="10"/>
        <v>0</v>
      </c>
      <c r="I56" s="23">
        <f t="shared" si="10"/>
        <v>0</v>
      </c>
      <c r="J56" s="23">
        <f t="shared" si="10"/>
        <v>0</v>
      </c>
      <c r="K56" s="23">
        <f t="shared" si="10"/>
        <v>0</v>
      </c>
      <c r="L56" s="23">
        <f t="shared" si="10"/>
        <v>0</v>
      </c>
      <c r="M56" s="68">
        <f t="shared" si="10"/>
        <v>240887.0573153407</v>
      </c>
    </row>
    <row r="57" spans="1:13" s="13" customFormat="1" ht="12.75">
      <c r="A57" s="67" t="s">
        <v>74</v>
      </c>
      <c r="B57" s="43" t="s">
        <v>75</v>
      </c>
      <c r="C57" s="21"/>
      <c r="D57" s="21"/>
      <c r="E57" s="22"/>
      <c r="F57" s="46"/>
      <c r="G57" s="46"/>
      <c r="H57" s="46"/>
      <c r="I57" s="46"/>
      <c r="J57" s="46"/>
      <c r="K57" s="46"/>
      <c r="L57" s="46"/>
      <c r="M57" s="69">
        <v>1</v>
      </c>
    </row>
    <row r="58" spans="1:13" s="13" customFormat="1" ht="12.75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8"/>
    </row>
    <row r="59" spans="1:13" s="49" customFormat="1" ht="22.5" customHeight="1">
      <c r="A59" s="124" t="s">
        <v>19</v>
      </c>
      <c r="B59" s="125"/>
      <c r="C59" s="48">
        <f>SUM(C13,C18,C23,C28,C33,C38,C43,C46,C50,C53,C56)</f>
        <v>2007392.144294506</v>
      </c>
      <c r="D59" s="48">
        <f>SUM(D13,D18,D23,D28,D33,D38,D43,D46,D50,D53,D56)</f>
        <v>2408870.5731534073</v>
      </c>
      <c r="E59" s="104"/>
      <c r="F59" s="104"/>
      <c r="G59" s="104"/>
      <c r="H59" s="104"/>
      <c r="I59" s="104"/>
      <c r="J59" s="104"/>
      <c r="K59" s="104"/>
      <c r="L59" s="104"/>
      <c r="M59" s="105"/>
    </row>
    <row r="60" spans="1:13" s="13" customFormat="1" ht="12.75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1"/>
    </row>
    <row r="61" spans="1:13" s="13" customFormat="1" ht="12.75" customHeight="1">
      <c r="A61" s="112" t="s">
        <v>1</v>
      </c>
      <c r="B61" s="113"/>
      <c r="C61" s="113"/>
      <c r="D61" s="114"/>
      <c r="E61" s="29" t="s">
        <v>3</v>
      </c>
      <c r="F61" s="40">
        <f>(SUM(F13,F18,F23,F28,F33,F38,F43,F46,F50,F53,F56)/$D$59)</f>
        <v>0.014255566000113237</v>
      </c>
      <c r="G61" s="40">
        <f aca="true" t="shared" si="11" ref="G61:M61">(SUM(G13,G18,G23,G28,G33,G38,G43,G46,G50,G53,G56)/$D$59)</f>
        <v>0.16117636348640807</v>
      </c>
      <c r="H61" s="40">
        <f t="shared" si="11"/>
        <v>0.17248205596342084</v>
      </c>
      <c r="I61" s="40">
        <f t="shared" si="11"/>
        <v>0.1950934409174463</v>
      </c>
      <c r="J61" s="40">
        <f t="shared" si="11"/>
        <v>0.19132487675844206</v>
      </c>
      <c r="K61" s="40">
        <f t="shared" si="11"/>
        <v>0.08283384843708477</v>
      </c>
      <c r="L61" s="40">
        <f t="shared" si="11"/>
        <v>0.08283384843708477</v>
      </c>
      <c r="M61" s="75">
        <f t="shared" si="11"/>
        <v>0.09999999999999999</v>
      </c>
    </row>
    <row r="62" spans="1:13" s="13" customFormat="1" ht="12.75">
      <c r="A62" s="115"/>
      <c r="B62" s="116"/>
      <c r="C62" s="116"/>
      <c r="D62" s="117"/>
      <c r="E62" s="29" t="s">
        <v>5</v>
      </c>
      <c r="F62" s="40">
        <f>F61</f>
        <v>0.014255566000113237</v>
      </c>
      <c r="G62" s="40">
        <f aca="true" t="shared" si="12" ref="G62:M62">G61+F62</f>
        <v>0.1754319294865213</v>
      </c>
      <c r="H62" s="40">
        <f t="shared" si="12"/>
        <v>0.3479139854499421</v>
      </c>
      <c r="I62" s="40">
        <f t="shared" si="12"/>
        <v>0.5430074263673884</v>
      </c>
      <c r="J62" s="40">
        <f t="shared" si="12"/>
        <v>0.7343323031258304</v>
      </c>
      <c r="K62" s="40">
        <f t="shared" si="12"/>
        <v>0.8171661515629152</v>
      </c>
      <c r="L62" s="40">
        <f t="shared" si="12"/>
        <v>0.8999999999999999</v>
      </c>
      <c r="M62" s="75">
        <f t="shared" si="12"/>
        <v>0.9999999999999999</v>
      </c>
    </row>
    <row r="63" spans="1:13" s="13" customFormat="1" ht="12.75" customHeight="1">
      <c r="A63" s="118" t="s">
        <v>2</v>
      </c>
      <c r="B63" s="119"/>
      <c r="C63" s="119"/>
      <c r="D63" s="120"/>
      <c r="E63" s="29" t="s">
        <v>3</v>
      </c>
      <c r="F63" s="21">
        <f>SUM(F13,F18,F23,F28,F33,F38,F43,F46,F50,F53,F56)</f>
        <v>34339.813441319</v>
      </c>
      <c r="G63" s="21">
        <f aca="true" t="shared" si="13" ref="G63:L63">SUM(G13,G18,G23,G28,G33,G38,G43,G46,G50,G53,G56)</f>
        <v>388252.99909028574</v>
      </c>
      <c r="H63" s="21">
        <f t="shared" si="13"/>
        <v>415486.9490072836</v>
      </c>
      <c r="I63" s="21">
        <f t="shared" si="13"/>
        <v>469954.8488412793</v>
      </c>
      <c r="J63" s="21">
        <f t="shared" si="13"/>
        <v>460876.8655356133</v>
      </c>
      <c r="K63" s="21">
        <f t="shared" si="13"/>
        <v>199536.01996114288</v>
      </c>
      <c r="L63" s="21">
        <f t="shared" si="13"/>
        <v>199536.01996114288</v>
      </c>
      <c r="M63" s="21">
        <f>SUM(M13,M18,M23,M28,M33,M38,M43,M46,M50,M53,M56)</f>
        <v>240887.0573153407</v>
      </c>
    </row>
    <row r="64" spans="1:13" s="13" customFormat="1" ht="12.75">
      <c r="A64" s="121"/>
      <c r="B64" s="122"/>
      <c r="C64" s="122"/>
      <c r="D64" s="123"/>
      <c r="E64" s="29" t="s">
        <v>5</v>
      </c>
      <c r="F64" s="21">
        <f>F63</f>
        <v>34339.813441319</v>
      </c>
      <c r="G64" s="21">
        <f>G63+F64</f>
        <v>422592.8125316047</v>
      </c>
      <c r="H64" s="21">
        <f aca="true" t="shared" si="14" ref="H64:M64">H63+G64</f>
        <v>838079.7615388883</v>
      </c>
      <c r="I64" s="21">
        <f t="shared" si="14"/>
        <v>1308034.6103801676</v>
      </c>
      <c r="J64" s="21">
        <f t="shared" si="14"/>
        <v>1768911.475915781</v>
      </c>
      <c r="K64" s="21">
        <f t="shared" si="14"/>
        <v>1968447.495876924</v>
      </c>
      <c r="L64" s="21">
        <f t="shared" si="14"/>
        <v>2167983.5158380666</v>
      </c>
      <c r="M64" s="21">
        <f t="shared" si="14"/>
        <v>2408870.5731534073</v>
      </c>
    </row>
    <row r="65" spans="1:13" ht="12.75">
      <c r="A65" s="76"/>
      <c r="B65" s="77"/>
      <c r="C65" s="78"/>
      <c r="D65" s="78"/>
      <c r="E65" s="79"/>
      <c r="F65" s="80"/>
      <c r="G65" s="80"/>
      <c r="H65" s="80"/>
      <c r="I65" s="80"/>
      <c r="J65" s="80"/>
      <c r="K65" s="80"/>
      <c r="L65" s="80"/>
      <c r="M65" s="81"/>
    </row>
    <row r="66" spans="1:13" ht="12.75">
      <c r="A66" s="88" t="s">
        <v>77</v>
      </c>
      <c r="B66" s="77"/>
      <c r="C66" s="78"/>
      <c r="D66" s="78"/>
      <c r="E66" s="79"/>
      <c r="F66" s="89"/>
      <c r="G66" s="89"/>
      <c r="H66" s="89"/>
      <c r="I66" s="89"/>
      <c r="J66" s="89"/>
      <c r="K66" s="89"/>
      <c r="L66" s="89"/>
      <c r="M66" s="81"/>
    </row>
    <row r="67" spans="1:13" ht="12.75">
      <c r="A67" s="76"/>
      <c r="B67" s="59"/>
      <c r="C67" s="78"/>
      <c r="D67" s="78"/>
      <c r="E67" s="79"/>
      <c r="F67" s="80"/>
      <c r="G67" s="80"/>
      <c r="H67" s="80"/>
      <c r="I67" s="80"/>
      <c r="J67" s="80"/>
      <c r="K67" s="80"/>
      <c r="L67" s="80"/>
      <c r="M67" s="81"/>
    </row>
    <row r="68" spans="1:13" ht="13.5" thickBot="1">
      <c r="A68" s="82"/>
      <c r="B68" s="83"/>
      <c r="C68" s="84"/>
      <c r="D68" s="84"/>
      <c r="E68" s="85"/>
      <c r="F68" s="86"/>
      <c r="G68" s="86"/>
      <c r="H68" s="86"/>
      <c r="I68" s="86"/>
      <c r="J68" s="86"/>
      <c r="K68" s="86"/>
      <c r="L68" s="86"/>
      <c r="M68" s="87"/>
    </row>
  </sheetData>
  <sheetProtection/>
  <mergeCells count="13">
    <mergeCell ref="E59:M59"/>
    <mergeCell ref="A58:M58"/>
    <mergeCell ref="A60:M60"/>
    <mergeCell ref="A61:D62"/>
    <mergeCell ref="A63:D64"/>
    <mergeCell ref="A59:B59"/>
    <mergeCell ref="A5:K5"/>
    <mergeCell ref="A10:A11"/>
    <mergeCell ref="B10:B11"/>
    <mergeCell ref="C10:C11"/>
    <mergeCell ref="E10:E11"/>
    <mergeCell ref="B12:K12"/>
    <mergeCell ref="F10:M10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scale="56" r:id="rId2"/>
  <ignoredErrors>
    <ignoredError sqref="F63:M6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showZeros="0" tabSelected="1" view="pageBreakPreview" zoomScale="80" zoomScaleNormal="50" zoomScaleSheetLayoutView="80" zoomScalePageLayoutView="0" workbookViewId="0" topLeftCell="A1">
      <selection activeCell="F49" sqref="F49"/>
    </sheetView>
  </sheetViews>
  <sheetFormatPr defaultColWidth="9.140625" defaultRowHeight="12.75"/>
  <cols>
    <col min="1" max="1" width="6.00390625" style="12" customWidth="1"/>
    <col min="2" max="2" width="72.00390625" style="30" bestFit="1" customWidth="1"/>
    <col min="3" max="3" width="20.57421875" style="31" bestFit="1" customWidth="1"/>
    <col min="4" max="4" width="17.421875" style="31" bestFit="1" customWidth="1"/>
    <col min="5" max="5" width="8.7109375" style="32" bestFit="1" customWidth="1"/>
    <col min="6" max="6" width="14.421875" style="33" bestFit="1" customWidth="1"/>
    <col min="7" max="8" width="15.00390625" style="33" bestFit="1" customWidth="1"/>
    <col min="9" max="13" width="16.57421875" style="33" bestFit="1" customWidth="1"/>
    <col min="14" max="14" width="14.57421875" style="12" bestFit="1" customWidth="1"/>
    <col min="15" max="16384" width="9.140625" style="12" customWidth="1"/>
  </cols>
  <sheetData>
    <row r="1" spans="1:13" ht="12.75">
      <c r="A1" s="50"/>
      <c r="B1" s="51"/>
      <c r="C1" s="52"/>
      <c r="D1" s="52"/>
      <c r="E1" s="53"/>
      <c r="F1" s="52"/>
      <c r="G1" s="52"/>
      <c r="H1" s="52"/>
      <c r="I1" s="52"/>
      <c r="J1" s="52"/>
      <c r="K1" s="52"/>
      <c r="L1" s="52"/>
      <c r="M1" s="54"/>
    </row>
    <row r="2" spans="1:13" ht="12.75">
      <c r="A2" s="55"/>
      <c r="B2" s="14"/>
      <c r="C2" s="15"/>
      <c r="D2" s="15"/>
      <c r="E2" s="16"/>
      <c r="F2" s="15"/>
      <c r="G2" s="15"/>
      <c r="H2" s="15"/>
      <c r="I2" s="15"/>
      <c r="J2" s="15"/>
      <c r="K2" s="15"/>
      <c r="L2" s="15"/>
      <c r="M2" s="56"/>
    </row>
    <row r="3" spans="1:13" ht="12.75">
      <c r="A3" s="55"/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56"/>
    </row>
    <row r="4" spans="1:13" ht="12.75">
      <c r="A4" s="57"/>
      <c r="B4" s="5"/>
      <c r="C4" s="17"/>
      <c r="D4" s="17"/>
      <c r="E4" s="18"/>
      <c r="F4" s="15"/>
      <c r="G4" s="15"/>
      <c r="H4" s="15"/>
      <c r="I4" s="15"/>
      <c r="J4" s="15"/>
      <c r="K4" s="15"/>
      <c r="L4" s="15"/>
      <c r="M4" s="56"/>
    </row>
    <row r="5" spans="1:13" ht="12.75">
      <c r="A5" s="90" t="s">
        <v>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59"/>
      <c r="M5" s="60"/>
    </row>
    <row r="6" spans="1:13" ht="12.75">
      <c r="A6" s="58"/>
      <c r="B6" s="35"/>
      <c r="C6" s="35"/>
      <c r="D6" s="35"/>
      <c r="E6" s="35"/>
      <c r="F6" s="35"/>
      <c r="G6" s="35"/>
      <c r="H6" s="35"/>
      <c r="I6" s="35"/>
      <c r="J6" s="35"/>
      <c r="K6" s="35"/>
      <c r="L6" s="59"/>
      <c r="M6" s="60"/>
    </row>
    <row r="7" spans="1:13" ht="12.75">
      <c r="A7" s="61" t="s">
        <v>42</v>
      </c>
      <c r="B7" s="7"/>
      <c r="C7" s="8"/>
      <c r="D7" s="8"/>
      <c r="E7" s="7"/>
      <c r="F7" s="9"/>
      <c r="G7" s="9"/>
      <c r="H7" s="9"/>
      <c r="I7" s="9"/>
      <c r="J7" s="9"/>
      <c r="K7" s="9"/>
      <c r="L7" s="9"/>
      <c r="M7" s="62"/>
    </row>
    <row r="8" spans="1:13" ht="12.75">
      <c r="A8" s="63" t="s">
        <v>43</v>
      </c>
      <c r="B8" s="10"/>
      <c r="C8" s="9"/>
      <c r="D8" s="9"/>
      <c r="E8" s="11"/>
      <c r="F8" s="9"/>
      <c r="G8" s="9"/>
      <c r="H8" s="9"/>
      <c r="I8" s="9"/>
      <c r="J8" s="9"/>
      <c r="K8" s="9"/>
      <c r="L8" s="9"/>
      <c r="M8" s="62"/>
    </row>
    <row r="9" spans="1:13" ht="12.75">
      <c r="A9" s="63"/>
      <c r="B9" s="10"/>
      <c r="C9" s="9"/>
      <c r="D9" s="9"/>
      <c r="E9" s="11"/>
      <c r="F9" s="9"/>
      <c r="G9" s="9"/>
      <c r="H9" s="9"/>
      <c r="I9" s="9"/>
      <c r="J9" s="9"/>
      <c r="K9" s="9"/>
      <c r="L9" s="9"/>
      <c r="M9" s="62"/>
    </row>
    <row r="10" spans="1:13" ht="12.75" customHeight="1">
      <c r="A10" s="92" t="s">
        <v>17</v>
      </c>
      <c r="B10" s="94" t="s">
        <v>6</v>
      </c>
      <c r="C10" s="96" t="s">
        <v>7</v>
      </c>
      <c r="D10" s="36" t="s">
        <v>26</v>
      </c>
      <c r="E10" s="98" t="s">
        <v>4</v>
      </c>
      <c r="F10" s="102" t="s">
        <v>0</v>
      </c>
      <c r="G10" s="102"/>
      <c r="H10" s="102"/>
      <c r="I10" s="102"/>
      <c r="J10" s="102"/>
      <c r="K10" s="102"/>
      <c r="L10" s="102"/>
      <c r="M10" s="103"/>
    </row>
    <row r="11" spans="1:13" s="13" customFormat="1" ht="12.75">
      <c r="A11" s="93"/>
      <c r="B11" s="95"/>
      <c r="C11" s="97"/>
      <c r="D11" s="44">
        <v>0.2</v>
      </c>
      <c r="E11" s="99"/>
      <c r="F11" s="19" t="s">
        <v>36</v>
      </c>
      <c r="G11" s="19" t="s">
        <v>37</v>
      </c>
      <c r="H11" s="19" t="s">
        <v>38</v>
      </c>
      <c r="I11" s="19" t="s">
        <v>39</v>
      </c>
      <c r="J11" s="19" t="s">
        <v>40</v>
      </c>
      <c r="K11" s="19" t="s">
        <v>41</v>
      </c>
      <c r="L11" s="19" t="s">
        <v>55</v>
      </c>
      <c r="M11" s="64" t="s">
        <v>72</v>
      </c>
    </row>
    <row r="12" spans="1:13" s="13" customFormat="1" ht="12.75">
      <c r="A12" s="65">
        <v>1</v>
      </c>
      <c r="B12" s="100" t="s">
        <v>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6"/>
      <c r="M12" s="66"/>
    </row>
    <row r="13" spans="1:13" s="13" customFormat="1" ht="12.75">
      <c r="A13" s="67" t="s">
        <v>8</v>
      </c>
      <c r="B13" s="20" t="str">
        <f>'Planilha1 R01'!A5</f>
        <v>ARQUITETURA</v>
      </c>
      <c r="C13" s="21"/>
      <c r="D13" s="21"/>
      <c r="E13" s="22" t="e">
        <f>$D13/$D$59*100</f>
        <v>#DIV/0!</v>
      </c>
      <c r="F13" s="23">
        <f>(SUM(F14:F16)*$D$13)</f>
        <v>0</v>
      </c>
      <c r="G13" s="23">
        <f aca="true" t="shared" si="0" ref="G13:M13">(SUM(G14:G16)*$D$13)</f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68">
        <f t="shared" si="0"/>
        <v>0</v>
      </c>
    </row>
    <row r="14" spans="1:13" s="13" customFormat="1" ht="12.75">
      <c r="A14" s="67" t="s">
        <v>33</v>
      </c>
      <c r="B14" s="24" t="s">
        <v>52</v>
      </c>
      <c r="C14" s="21"/>
      <c r="D14" s="21"/>
      <c r="E14" s="22"/>
      <c r="F14" s="46"/>
      <c r="G14" s="46">
        <v>0.2</v>
      </c>
      <c r="H14" s="46">
        <v>0.2</v>
      </c>
      <c r="I14" s="46"/>
      <c r="J14" s="46"/>
      <c r="K14" s="46"/>
      <c r="L14" s="46"/>
      <c r="M14" s="69"/>
    </row>
    <row r="15" spans="1:13" s="13" customFormat="1" ht="12.75">
      <c r="A15" s="67" t="s">
        <v>56</v>
      </c>
      <c r="B15" s="24" t="s">
        <v>53</v>
      </c>
      <c r="C15" s="21"/>
      <c r="D15" s="21"/>
      <c r="E15" s="22"/>
      <c r="F15" s="46"/>
      <c r="G15" s="46"/>
      <c r="H15" s="46"/>
      <c r="I15" s="46">
        <v>0.2</v>
      </c>
      <c r="J15" s="46">
        <v>0.2</v>
      </c>
      <c r="K15" s="46"/>
      <c r="L15" s="46"/>
      <c r="M15" s="69"/>
    </row>
    <row r="16" spans="1:13" s="13" customFormat="1" ht="12.75">
      <c r="A16" s="67" t="s">
        <v>57</v>
      </c>
      <c r="B16" s="24" t="s">
        <v>54</v>
      </c>
      <c r="C16" s="21"/>
      <c r="D16" s="21"/>
      <c r="E16" s="22"/>
      <c r="F16" s="46"/>
      <c r="G16" s="46"/>
      <c r="H16" s="46"/>
      <c r="I16" s="46"/>
      <c r="J16" s="46"/>
      <c r="K16" s="46">
        <v>0.1</v>
      </c>
      <c r="L16" s="46">
        <v>0.1</v>
      </c>
      <c r="M16" s="69"/>
    </row>
    <row r="17" spans="1:13" s="13" customFormat="1" ht="12.75">
      <c r="A17" s="67"/>
      <c r="B17" s="24"/>
      <c r="C17" s="21"/>
      <c r="D17" s="21"/>
      <c r="E17" s="22"/>
      <c r="F17" s="37"/>
      <c r="G17" s="37"/>
      <c r="H17" s="37"/>
      <c r="I17" s="37"/>
      <c r="J17" s="37"/>
      <c r="K17" s="37"/>
      <c r="L17" s="37"/>
      <c r="M17" s="70"/>
    </row>
    <row r="18" spans="1:13" s="13" customFormat="1" ht="12.75">
      <c r="A18" s="67" t="s">
        <v>9</v>
      </c>
      <c r="B18" s="20" t="str">
        <f>'Planilha1 R01'!A6</f>
        <v>HIDROSSANITÁRIO</v>
      </c>
      <c r="C18" s="21"/>
      <c r="D18" s="21"/>
      <c r="E18" s="22" t="e">
        <f>$D18/$D$59*100</f>
        <v>#DIV/0!</v>
      </c>
      <c r="F18" s="23">
        <f>SUM(F19:F21)*$D$18</f>
        <v>0</v>
      </c>
      <c r="G18" s="23">
        <f aca="true" t="shared" si="1" ref="G18:M18">SUM(G19:G21)*$D$18</f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68">
        <f t="shared" si="1"/>
        <v>0</v>
      </c>
    </row>
    <row r="19" spans="1:13" s="13" customFormat="1" ht="12.75">
      <c r="A19" s="67" t="s">
        <v>34</v>
      </c>
      <c r="B19" s="24" t="s">
        <v>52</v>
      </c>
      <c r="C19" s="21"/>
      <c r="D19" s="21"/>
      <c r="E19" s="22"/>
      <c r="F19" s="46"/>
      <c r="G19" s="46">
        <v>0.2</v>
      </c>
      <c r="H19" s="46">
        <v>0.2</v>
      </c>
      <c r="I19" s="46"/>
      <c r="J19" s="46"/>
      <c r="K19" s="46"/>
      <c r="L19" s="46"/>
      <c r="M19" s="69"/>
    </row>
    <row r="20" spans="1:13" s="13" customFormat="1" ht="12.75">
      <c r="A20" s="67" t="s">
        <v>58</v>
      </c>
      <c r="B20" s="24" t="s">
        <v>53</v>
      </c>
      <c r="C20" s="21"/>
      <c r="D20" s="21"/>
      <c r="E20" s="22"/>
      <c r="F20" s="46"/>
      <c r="G20" s="46"/>
      <c r="H20" s="46"/>
      <c r="I20" s="46">
        <v>0.2</v>
      </c>
      <c r="J20" s="46">
        <v>0.2</v>
      </c>
      <c r="K20" s="46"/>
      <c r="L20" s="46"/>
      <c r="M20" s="69"/>
    </row>
    <row r="21" spans="1:13" s="13" customFormat="1" ht="12.75">
      <c r="A21" s="67" t="s">
        <v>59</v>
      </c>
      <c r="B21" s="24" t="s">
        <v>54</v>
      </c>
      <c r="C21" s="21"/>
      <c r="D21" s="21"/>
      <c r="E21" s="22"/>
      <c r="F21" s="46"/>
      <c r="G21" s="46"/>
      <c r="H21" s="46"/>
      <c r="I21" s="46"/>
      <c r="J21" s="46"/>
      <c r="K21" s="46">
        <v>0.1</v>
      </c>
      <c r="L21" s="46">
        <v>0.1</v>
      </c>
      <c r="M21" s="69"/>
    </row>
    <row r="22" spans="1:13" s="13" customFormat="1" ht="12.75">
      <c r="A22" s="67"/>
      <c r="B22" s="24"/>
      <c r="C22" s="21"/>
      <c r="D22" s="21"/>
      <c r="E22" s="22"/>
      <c r="F22" s="37"/>
      <c r="G22" s="37"/>
      <c r="H22" s="37"/>
      <c r="I22" s="37"/>
      <c r="J22" s="37"/>
      <c r="K22" s="37"/>
      <c r="L22" s="37"/>
      <c r="M22" s="70"/>
    </row>
    <row r="23" spans="1:13" s="13" customFormat="1" ht="12.75">
      <c r="A23" s="67" t="s">
        <v>10</v>
      </c>
      <c r="B23" s="20" t="str">
        <f>'Planilha1 R01'!A7</f>
        <v>ELÉTRICA</v>
      </c>
      <c r="C23" s="21"/>
      <c r="D23" s="21"/>
      <c r="E23" s="22" t="e">
        <f>$D23/$D$59*100</f>
        <v>#DIV/0!</v>
      </c>
      <c r="F23" s="23">
        <f>SUM(F24:F26)*$D$23</f>
        <v>0</v>
      </c>
      <c r="G23" s="23">
        <f aca="true" t="shared" si="2" ref="G23:M23">SUM(G24:G26)*$D$23</f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3">
        <f t="shared" si="2"/>
        <v>0</v>
      </c>
      <c r="M23" s="68">
        <f t="shared" si="2"/>
        <v>0</v>
      </c>
    </row>
    <row r="24" spans="1:13" s="13" customFormat="1" ht="12.75">
      <c r="A24" s="67" t="s">
        <v>27</v>
      </c>
      <c r="B24" s="24" t="s">
        <v>52</v>
      </c>
      <c r="C24" s="21"/>
      <c r="D24" s="21"/>
      <c r="E24" s="22"/>
      <c r="F24" s="46"/>
      <c r="G24" s="46">
        <v>0.2</v>
      </c>
      <c r="H24" s="46">
        <v>0.2</v>
      </c>
      <c r="I24" s="46"/>
      <c r="J24" s="46"/>
      <c r="K24" s="46"/>
      <c r="L24" s="46"/>
      <c r="M24" s="69"/>
    </row>
    <row r="25" spans="1:13" s="13" customFormat="1" ht="12.75">
      <c r="A25" s="67" t="s">
        <v>60</v>
      </c>
      <c r="B25" s="24" t="s">
        <v>53</v>
      </c>
      <c r="C25" s="21"/>
      <c r="D25" s="21"/>
      <c r="E25" s="22"/>
      <c r="F25" s="46"/>
      <c r="G25" s="46"/>
      <c r="H25" s="46"/>
      <c r="I25" s="46">
        <v>0.2</v>
      </c>
      <c r="J25" s="46">
        <v>0.2</v>
      </c>
      <c r="K25" s="46"/>
      <c r="L25" s="46"/>
      <c r="M25" s="69"/>
    </row>
    <row r="26" spans="1:13" s="13" customFormat="1" ht="12.75">
      <c r="A26" s="67" t="s">
        <v>61</v>
      </c>
      <c r="B26" s="24" t="s">
        <v>54</v>
      </c>
      <c r="C26" s="21"/>
      <c r="D26" s="21"/>
      <c r="E26" s="22"/>
      <c r="F26" s="46"/>
      <c r="G26" s="46"/>
      <c r="H26" s="46"/>
      <c r="I26" s="46"/>
      <c r="J26" s="46"/>
      <c r="K26" s="46">
        <v>0.1</v>
      </c>
      <c r="L26" s="46">
        <v>0.1</v>
      </c>
      <c r="M26" s="69"/>
    </row>
    <row r="27" spans="1:13" s="13" customFormat="1" ht="12.75">
      <c r="A27" s="67"/>
      <c r="B27" s="24"/>
      <c r="C27" s="21"/>
      <c r="D27" s="21"/>
      <c r="E27" s="22"/>
      <c r="F27" s="37"/>
      <c r="G27" s="37"/>
      <c r="H27" s="37"/>
      <c r="I27" s="37"/>
      <c r="J27" s="37"/>
      <c r="K27" s="37"/>
      <c r="L27" s="37"/>
      <c r="M27" s="70"/>
    </row>
    <row r="28" spans="1:13" s="13" customFormat="1" ht="12.75">
      <c r="A28" s="67" t="s">
        <v>11</v>
      </c>
      <c r="B28" s="28" t="str">
        <f>'Planilha1 R01'!A8</f>
        <v>CABEAMENTO ESTRUTURADO</v>
      </c>
      <c r="C28" s="21"/>
      <c r="D28" s="21"/>
      <c r="E28" s="22" t="e">
        <f>$D28/$D$59*100</f>
        <v>#DIV/0!</v>
      </c>
      <c r="F28" s="23">
        <f>SUM(F29:F31)*$D$28</f>
        <v>0</v>
      </c>
      <c r="G28" s="23">
        <f aca="true" t="shared" si="3" ref="G28:M28">SUM(G29:G31)*$D$28</f>
        <v>0</v>
      </c>
      <c r="H28" s="23">
        <f t="shared" si="3"/>
        <v>0</v>
      </c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68">
        <f t="shared" si="3"/>
        <v>0</v>
      </c>
    </row>
    <row r="29" spans="1:13" s="13" customFormat="1" ht="12.75">
      <c r="A29" s="67" t="s">
        <v>62</v>
      </c>
      <c r="B29" s="24" t="s">
        <v>52</v>
      </c>
      <c r="C29" s="21"/>
      <c r="D29" s="21"/>
      <c r="E29" s="22"/>
      <c r="F29" s="46"/>
      <c r="G29" s="46">
        <v>0.2</v>
      </c>
      <c r="H29" s="46">
        <v>0.2</v>
      </c>
      <c r="I29" s="46"/>
      <c r="J29" s="46"/>
      <c r="K29" s="46"/>
      <c r="L29" s="46"/>
      <c r="M29" s="69"/>
    </row>
    <row r="30" spans="1:13" s="13" customFormat="1" ht="12.75">
      <c r="A30" s="67" t="s">
        <v>63</v>
      </c>
      <c r="B30" s="24" t="s">
        <v>53</v>
      </c>
      <c r="C30" s="21"/>
      <c r="D30" s="21"/>
      <c r="E30" s="22"/>
      <c r="F30" s="46"/>
      <c r="G30" s="46"/>
      <c r="H30" s="46"/>
      <c r="I30" s="46">
        <v>0.2</v>
      </c>
      <c r="J30" s="46">
        <v>0.2</v>
      </c>
      <c r="K30" s="46"/>
      <c r="L30" s="46"/>
      <c r="M30" s="69"/>
    </row>
    <row r="31" spans="1:13" s="13" customFormat="1" ht="12.75">
      <c r="A31" s="67" t="s">
        <v>64</v>
      </c>
      <c r="B31" s="24" t="s">
        <v>54</v>
      </c>
      <c r="C31" s="21"/>
      <c r="D31" s="21"/>
      <c r="E31" s="22"/>
      <c r="F31" s="46"/>
      <c r="G31" s="46"/>
      <c r="H31" s="46"/>
      <c r="I31" s="46"/>
      <c r="J31" s="46"/>
      <c r="K31" s="46">
        <v>0.1</v>
      </c>
      <c r="L31" s="46">
        <v>0.1</v>
      </c>
      <c r="M31" s="69"/>
    </row>
    <row r="32" spans="1:13" s="13" customFormat="1" ht="12.75">
      <c r="A32" s="67"/>
      <c r="B32" s="24"/>
      <c r="C32" s="21"/>
      <c r="D32" s="21"/>
      <c r="E32" s="22"/>
      <c r="F32" s="37"/>
      <c r="G32" s="37"/>
      <c r="H32" s="37"/>
      <c r="I32" s="37"/>
      <c r="J32" s="37"/>
      <c r="K32" s="37"/>
      <c r="L32" s="37"/>
      <c r="M32" s="70"/>
    </row>
    <row r="33" spans="1:13" s="13" customFormat="1" ht="12.75">
      <c r="A33" s="67" t="s">
        <v>12</v>
      </c>
      <c r="B33" s="26" t="s">
        <v>48</v>
      </c>
      <c r="C33" s="21"/>
      <c r="D33" s="21"/>
      <c r="E33" s="22" t="e">
        <f>$D33/$D$59*100</f>
        <v>#DIV/0!</v>
      </c>
      <c r="F33" s="23">
        <f>SUM(F34:F36)*$D$33</f>
        <v>0</v>
      </c>
      <c r="G33" s="23">
        <f aca="true" t="shared" si="4" ref="G33:M33">SUM(G34:G36)*$D$33</f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68">
        <f t="shared" si="4"/>
        <v>0</v>
      </c>
    </row>
    <row r="34" spans="1:13" s="13" customFormat="1" ht="12.75">
      <c r="A34" s="67" t="s">
        <v>28</v>
      </c>
      <c r="B34" s="24" t="s">
        <v>52</v>
      </c>
      <c r="C34" s="21"/>
      <c r="D34" s="21"/>
      <c r="E34" s="22"/>
      <c r="F34" s="46"/>
      <c r="G34" s="46">
        <v>0.2</v>
      </c>
      <c r="H34" s="46">
        <v>0.2</v>
      </c>
      <c r="I34" s="46"/>
      <c r="J34" s="46"/>
      <c r="K34" s="46"/>
      <c r="L34" s="46"/>
      <c r="M34" s="69"/>
    </row>
    <row r="35" spans="1:13" s="13" customFormat="1" ht="12.75">
      <c r="A35" s="67" t="s">
        <v>65</v>
      </c>
      <c r="B35" s="24" t="s">
        <v>53</v>
      </c>
      <c r="C35" s="21"/>
      <c r="D35" s="21"/>
      <c r="E35" s="22"/>
      <c r="F35" s="46"/>
      <c r="G35" s="46"/>
      <c r="H35" s="46"/>
      <c r="I35" s="46">
        <v>0.2</v>
      </c>
      <c r="J35" s="46">
        <v>0.2</v>
      </c>
      <c r="K35" s="46"/>
      <c r="L35" s="46"/>
      <c r="M35" s="69"/>
    </row>
    <row r="36" spans="1:13" s="13" customFormat="1" ht="12.75">
      <c r="A36" s="67" t="s">
        <v>66</v>
      </c>
      <c r="B36" s="24" t="s">
        <v>54</v>
      </c>
      <c r="C36" s="21"/>
      <c r="D36" s="21"/>
      <c r="E36" s="22"/>
      <c r="F36" s="46"/>
      <c r="G36" s="46"/>
      <c r="H36" s="46"/>
      <c r="I36" s="46"/>
      <c r="J36" s="46"/>
      <c r="K36" s="46">
        <v>0.1</v>
      </c>
      <c r="L36" s="46">
        <v>0.1</v>
      </c>
      <c r="M36" s="69"/>
    </row>
    <row r="37" spans="1:13" s="13" customFormat="1" ht="12.75">
      <c r="A37" s="67"/>
      <c r="B37" s="24"/>
      <c r="C37" s="21"/>
      <c r="D37" s="21"/>
      <c r="E37" s="22"/>
      <c r="F37" s="37"/>
      <c r="G37" s="37"/>
      <c r="H37" s="37"/>
      <c r="I37" s="37"/>
      <c r="J37" s="37"/>
      <c r="K37" s="37"/>
      <c r="L37" s="37"/>
      <c r="M37" s="70"/>
    </row>
    <row r="38" spans="1:13" s="13" customFormat="1" ht="12.75">
      <c r="A38" s="67" t="s">
        <v>13</v>
      </c>
      <c r="B38" s="26" t="s">
        <v>51</v>
      </c>
      <c r="C38" s="21"/>
      <c r="D38" s="21"/>
      <c r="E38" s="22" t="e">
        <f>$D38/$D$59*100</f>
        <v>#DIV/0!</v>
      </c>
      <c r="F38" s="23">
        <f>SUM(F39:F41)*$D$38</f>
        <v>0</v>
      </c>
      <c r="G38" s="23">
        <f aca="true" t="shared" si="5" ref="G38:M38">SUM(G39:G41)*$D$38</f>
        <v>0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68">
        <f t="shared" si="5"/>
        <v>0</v>
      </c>
    </row>
    <row r="39" spans="1:13" s="13" customFormat="1" ht="12.75">
      <c r="A39" s="67" t="s">
        <v>67</v>
      </c>
      <c r="B39" s="24" t="s">
        <v>52</v>
      </c>
      <c r="C39" s="21"/>
      <c r="D39" s="21"/>
      <c r="E39" s="22"/>
      <c r="F39" s="46"/>
      <c r="G39" s="46">
        <v>0.2</v>
      </c>
      <c r="H39" s="46">
        <v>0.2</v>
      </c>
      <c r="I39" s="46"/>
      <c r="J39" s="46"/>
      <c r="K39" s="46"/>
      <c r="L39" s="46"/>
      <c r="M39" s="69"/>
    </row>
    <row r="40" spans="1:13" s="13" customFormat="1" ht="12.75">
      <c r="A40" s="67" t="s">
        <v>68</v>
      </c>
      <c r="B40" s="24" t="s">
        <v>53</v>
      </c>
      <c r="C40" s="21"/>
      <c r="D40" s="21"/>
      <c r="E40" s="22"/>
      <c r="F40" s="46"/>
      <c r="G40" s="46"/>
      <c r="H40" s="46"/>
      <c r="I40" s="46">
        <v>0.2</v>
      </c>
      <c r="J40" s="46">
        <v>0.2</v>
      </c>
      <c r="K40" s="46"/>
      <c r="L40" s="46"/>
      <c r="M40" s="69"/>
    </row>
    <row r="41" spans="1:13" s="13" customFormat="1" ht="12.75">
      <c r="A41" s="67" t="s">
        <v>69</v>
      </c>
      <c r="B41" s="24" t="s">
        <v>54</v>
      </c>
      <c r="C41" s="21"/>
      <c r="D41" s="21"/>
      <c r="E41" s="22"/>
      <c r="F41" s="46"/>
      <c r="G41" s="46"/>
      <c r="H41" s="46"/>
      <c r="I41" s="46"/>
      <c r="J41" s="46"/>
      <c r="K41" s="46">
        <v>0.1</v>
      </c>
      <c r="L41" s="46">
        <v>0.1</v>
      </c>
      <c r="M41" s="69"/>
    </row>
    <row r="42" spans="1:13" s="13" customFormat="1" ht="12.75">
      <c r="A42" s="67"/>
      <c r="B42" s="41"/>
      <c r="C42" s="21"/>
      <c r="D42" s="21"/>
      <c r="E42" s="22"/>
      <c r="F42" s="37"/>
      <c r="G42" s="37"/>
      <c r="H42" s="37"/>
      <c r="I42" s="37"/>
      <c r="J42" s="37"/>
      <c r="K42" s="37"/>
      <c r="L42" s="37"/>
      <c r="M42" s="70"/>
    </row>
    <row r="43" spans="1:13" s="13" customFormat="1" ht="12.75">
      <c r="A43" s="67" t="s">
        <v>14</v>
      </c>
      <c r="B43" s="71" t="s">
        <v>20</v>
      </c>
      <c r="C43" s="21"/>
      <c r="D43" s="21"/>
      <c r="E43" s="22" t="e">
        <f>$D43/$D$59*100</f>
        <v>#DIV/0!</v>
      </c>
      <c r="F43" s="23">
        <f>F44*$D$43</f>
        <v>0</v>
      </c>
      <c r="G43" s="23">
        <f aca="true" t="shared" si="6" ref="G43:M43">G44*$D$43</f>
        <v>0</v>
      </c>
      <c r="H43" s="23">
        <f t="shared" si="6"/>
        <v>0</v>
      </c>
      <c r="I43" s="23">
        <f t="shared" si="6"/>
        <v>0</v>
      </c>
      <c r="J43" s="23">
        <f t="shared" si="6"/>
        <v>0</v>
      </c>
      <c r="K43" s="23">
        <f t="shared" si="6"/>
        <v>0</v>
      </c>
      <c r="L43" s="23">
        <f t="shared" si="6"/>
        <v>0</v>
      </c>
      <c r="M43" s="68">
        <f t="shared" si="6"/>
        <v>0</v>
      </c>
    </row>
    <row r="44" spans="1:13" s="13" customFormat="1" ht="12.75">
      <c r="A44" s="72" t="s">
        <v>29</v>
      </c>
      <c r="B44" s="34" t="s">
        <v>20</v>
      </c>
      <c r="C44" s="21"/>
      <c r="D44" s="21"/>
      <c r="E44" s="22"/>
      <c r="F44" s="46">
        <v>0.14</v>
      </c>
      <c r="G44" s="46">
        <v>0.14</v>
      </c>
      <c r="H44" s="46">
        <v>0.14</v>
      </c>
      <c r="I44" s="46">
        <v>0.14</v>
      </c>
      <c r="J44" s="46">
        <v>0.14</v>
      </c>
      <c r="K44" s="46">
        <v>0.15</v>
      </c>
      <c r="L44" s="46">
        <v>0.15</v>
      </c>
      <c r="M44" s="73"/>
    </row>
    <row r="45" spans="1:13" s="13" customFormat="1" ht="12.75">
      <c r="A45" s="67"/>
      <c r="B45" s="27"/>
      <c r="C45" s="21"/>
      <c r="D45" s="21"/>
      <c r="E45" s="22"/>
      <c r="F45" s="37"/>
      <c r="G45" s="37"/>
      <c r="H45" s="37"/>
      <c r="I45" s="37"/>
      <c r="J45" s="37"/>
      <c r="K45" s="37"/>
      <c r="L45" s="37"/>
      <c r="M45" s="70"/>
    </row>
    <row r="46" spans="1:13" s="13" customFormat="1" ht="12.75">
      <c r="A46" s="67" t="s">
        <v>18</v>
      </c>
      <c r="B46" s="6" t="s">
        <v>21</v>
      </c>
      <c r="C46" s="21"/>
      <c r="D46" s="21"/>
      <c r="E46" s="22" t="e">
        <f>$D46/$D$59*100</f>
        <v>#DIV/0!</v>
      </c>
      <c r="F46" s="39">
        <f aca="true" t="shared" si="7" ref="F46:M46">SUM(F47:F48)*$D$46</f>
        <v>0</v>
      </c>
      <c r="G46" s="39">
        <f t="shared" si="7"/>
        <v>0</v>
      </c>
      <c r="H46" s="39">
        <f t="shared" si="7"/>
        <v>0</v>
      </c>
      <c r="I46" s="39">
        <f t="shared" si="7"/>
        <v>0</v>
      </c>
      <c r="J46" s="39">
        <f t="shared" si="7"/>
        <v>0</v>
      </c>
      <c r="K46" s="39">
        <f t="shared" si="7"/>
        <v>0</v>
      </c>
      <c r="L46" s="39">
        <f t="shared" si="7"/>
        <v>0</v>
      </c>
      <c r="M46" s="74">
        <f t="shared" si="7"/>
        <v>0</v>
      </c>
    </row>
    <row r="47" spans="1:13" s="13" customFormat="1" ht="12.75">
      <c r="A47" s="67" t="s">
        <v>30</v>
      </c>
      <c r="B47" s="27" t="s">
        <v>70</v>
      </c>
      <c r="C47" s="21"/>
      <c r="D47" s="21"/>
      <c r="E47" s="22"/>
      <c r="F47" s="46">
        <v>0.5</v>
      </c>
      <c r="G47" s="46"/>
      <c r="H47" s="46"/>
      <c r="I47" s="46"/>
      <c r="J47" s="46"/>
      <c r="K47" s="46"/>
      <c r="L47" s="46"/>
      <c r="M47" s="69"/>
    </row>
    <row r="48" spans="1:13" s="13" customFormat="1" ht="12.75">
      <c r="A48" s="67" t="s">
        <v>71</v>
      </c>
      <c r="B48" s="38" t="s">
        <v>76</v>
      </c>
      <c r="C48" s="21"/>
      <c r="D48" s="21"/>
      <c r="E48" s="22"/>
      <c r="F48" s="46">
        <v>0.5</v>
      </c>
      <c r="G48" s="47"/>
      <c r="H48" s="47"/>
      <c r="I48" s="47"/>
      <c r="J48" s="47"/>
      <c r="K48" s="47"/>
      <c r="L48" s="47"/>
      <c r="M48" s="73"/>
    </row>
    <row r="49" spans="1:13" s="13" customFormat="1" ht="12.75">
      <c r="A49" s="67"/>
      <c r="B49" s="38"/>
      <c r="C49" s="21"/>
      <c r="D49" s="21"/>
      <c r="E49" s="22"/>
      <c r="F49" s="25"/>
      <c r="G49" s="23"/>
      <c r="H49" s="23"/>
      <c r="I49" s="23"/>
      <c r="J49" s="23"/>
      <c r="K49" s="23"/>
      <c r="L49" s="23"/>
      <c r="M49" s="68"/>
    </row>
    <row r="50" spans="1:13" s="13" customFormat="1" ht="12.75">
      <c r="A50" s="72" t="s">
        <v>15</v>
      </c>
      <c r="B50" s="20" t="s">
        <v>22</v>
      </c>
      <c r="C50" s="21"/>
      <c r="D50" s="21"/>
      <c r="E50" s="22" t="e">
        <f>$D50/$D$59*100</f>
        <v>#DIV/0!</v>
      </c>
      <c r="F50" s="23">
        <f>F51*$D$50</f>
        <v>0</v>
      </c>
      <c r="G50" s="23">
        <f aca="true" t="shared" si="8" ref="G50:M50">G51*$D$50</f>
        <v>0</v>
      </c>
      <c r="H50" s="23">
        <f t="shared" si="8"/>
        <v>0</v>
      </c>
      <c r="I50" s="23">
        <f t="shared" si="8"/>
        <v>0</v>
      </c>
      <c r="J50" s="23">
        <f t="shared" si="8"/>
        <v>0</v>
      </c>
      <c r="K50" s="23">
        <f t="shared" si="8"/>
        <v>0</v>
      </c>
      <c r="L50" s="23">
        <f t="shared" si="8"/>
        <v>0</v>
      </c>
      <c r="M50" s="68">
        <f t="shared" si="8"/>
        <v>0</v>
      </c>
    </row>
    <row r="51" spans="1:13" s="13" customFormat="1" ht="12.75">
      <c r="A51" s="67" t="s">
        <v>31</v>
      </c>
      <c r="B51" s="27" t="s">
        <v>22</v>
      </c>
      <c r="C51" s="21"/>
      <c r="D51" s="21"/>
      <c r="E51" s="22"/>
      <c r="F51" s="46"/>
      <c r="G51" s="46"/>
      <c r="H51" s="46">
        <v>0.15</v>
      </c>
      <c r="I51" s="46">
        <v>0.45</v>
      </c>
      <c r="J51" s="46">
        <v>0.4</v>
      </c>
      <c r="K51" s="46"/>
      <c r="L51" s="46"/>
      <c r="M51" s="69"/>
    </row>
    <row r="52" spans="1:13" s="13" customFormat="1" ht="12.75">
      <c r="A52" s="67"/>
      <c r="B52" s="27"/>
      <c r="C52" s="21"/>
      <c r="D52" s="21"/>
      <c r="E52" s="22"/>
      <c r="F52" s="46"/>
      <c r="G52" s="46"/>
      <c r="H52" s="46"/>
      <c r="I52" s="46"/>
      <c r="J52" s="46"/>
      <c r="K52" s="46"/>
      <c r="L52" s="46"/>
      <c r="M52" s="69"/>
    </row>
    <row r="53" spans="1:13" s="13" customFormat="1" ht="12.75">
      <c r="A53" s="67" t="s">
        <v>16</v>
      </c>
      <c r="B53" s="71" t="s">
        <v>35</v>
      </c>
      <c r="C53" s="21"/>
      <c r="D53" s="21"/>
      <c r="E53" s="22" t="e">
        <f>$D53/$D$59*100</f>
        <v>#DIV/0!</v>
      </c>
      <c r="F53" s="23">
        <f>F54*$D$53</f>
        <v>0</v>
      </c>
      <c r="G53" s="23">
        <f aca="true" t="shared" si="9" ref="G53:M53">G54*$D$53</f>
        <v>0</v>
      </c>
      <c r="H53" s="23">
        <f t="shared" si="9"/>
        <v>0</v>
      </c>
      <c r="I53" s="23">
        <f t="shared" si="9"/>
        <v>0</v>
      </c>
      <c r="J53" s="23">
        <f t="shared" si="9"/>
        <v>0</v>
      </c>
      <c r="K53" s="23">
        <f t="shared" si="9"/>
        <v>0</v>
      </c>
      <c r="L53" s="23">
        <f t="shared" si="9"/>
        <v>0</v>
      </c>
      <c r="M53" s="68">
        <f t="shared" si="9"/>
        <v>0</v>
      </c>
    </row>
    <row r="54" spans="1:13" s="13" customFormat="1" ht="12.75">
      <c r="A54" s="67" t="s">
        <v>32</v>
      </c>
      <c r="B54" s="24" t="s">
        <v>35</v>
      </c>
      <c r="C54" s="21"/>
      <c r="D54" s="21"/>
      <c r="E54" s="22"/>
      <c r="F54" s="46"/>
      <c r="G54" s="46"/>
      <c r="H54" s="46"/>
      <c r="I54" s="46"/>
      <c r="J54" s="46"/>
      <c r="K54" s="46">
        <v>0.5</v>
      </c>
      <c r="L54" s="46">
        <v>0.5</v>
      </c>
      <c r="M54" s="69"/>
    </row>
    <row r="55" spans="1:13" s="13" customFormat="1" ht="12.75">
      <c r="A55" s="72"/>
      <c r="B55" s="20"/>
      <c r="C55" s="21"/>
      <c r="D55" s="21"/>
      <c r="E55" s="22"/>
      <c r="F55" s="23"/>
      <c r="G55" s="23"/>
      <c r="H55" s="23"/>
      <c r="I55" s="23"/>
      <c r="J55" s="23"/>
      <c r="K55" s="23"/>
      <c r="L55" s="23"/>
      <c r="M55" s="68"/>
    </row>
    <row r="56" spans="1:13" s="13" customFormat="1" ht="12.75">
      <c r="A56" s="67" t="s">
        <v>73</v>
      </c>
      <c r="B56" s="42" t="s">
        <v>75</v>
      </c>
      <c r="C56" s="21"/>
      <c r="D56" s="21"/>
      <c r="E56" s="22" t="e">
        <f>$D56/$D$59*100</f>
        <v>#DIV/0!</v>
      </c>
      <c r="F56" s="23">
        <f>F57*$D$56</f>
        <v>0</v>
      </c>
      <c r="G56" s="23">
        <f aca="true" t="shared" si="10" ref="G56:M56">G57*$D$56</f>
        <v>0</v>
      </c>
      <c r="H56" s="23">
        <f t="shared" si="10"/>
        <v>0</v>
      </c>
      <c r="I56" s="23">
        <f t="shared" si="10"/>
        <v>0</v>
      </c>
      <c r="J56" s="23">
        <f t="shared" si="10"/>
        <v>0</v>
      </c>
      <c r="K56" s="23">
        <f t="shared" si="10"/>
        <v>0</v>
      </c>
      <c r="L56" s="23">
        <f t="shared" si="10"/>
        <v>0</v>
      </c>
      <c r="M56" s="68">
        <f t="shared" si="10"/>
        <v>0</v>
      </c>
    </row>
    <row r="57" spans="1:13" s="13" customFormat="1" ht="12.75">
      <c r="A57" s="67" t="s">
        <v>74</v>
      </c>
      <c r="B57" s="43" t="s">
        <v>75</v>
      </c>
      <c r="C57" s="21"/>
      <c r="D57" s="21"/>
      <c r="E57" s="22"/>
      <c r="F57" s="46"/>
      <c r="G57" s="46"/>
      <c r="H57" s="46"/>
      <c r="I57" s="46"/>
      <c r="J57" s="46"/>
      <c r="K57" s="46"/>
      <c r="L57" s="46"/>
      <c r="M57" s="69">
        <v>1</v>
      </c>
    </row>
    <row r="58" spans="1:13" s="13" customFormat="1" ht="12.75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8"/>
    </row>
    <row r="59" spans="1:13" s="49" customFormat="1" ht="22.5" customHeight="1">
      <c r="A59" s="124" t="s">
        <v>19</v>
      </c>
      <c r="B59" s="125"/>
      <c r="C59" s="48">
        <f>SUM(C13,C18,C23,C28,C33,C38,C43,C46,C50,C53,C56)</f>
        <v>0</v>
      </c>
      <c r="D59" s="48">
        <f>SUM(D13,D18,D23,D28,D33,D38,D43,D46,D50,D53,D56)</f>
        <v>0</v>
      </c>
      <c r="E59" s="104"/>
      <c r="F59" s="104"/>
      <c r="G59" s="104"/>
      <c r="H59" s="104"/>
      <c r="I59" s="104"/>
      <c r="J59" s="104"/>
      <c r="K59" s="104"/>
      <c r="L59" s="104"/>
      <c r="M59" s="105"/>
    </row>
    <row r="60" spans="1:13" s="13" customFormat="1" ht="12.75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1"/>
    </row>
    <row r="61" spans="1:13" s="13" customFormat="1" ht="12.75" customHeight="1">
      <c r="A61" s="112" t="s">
        <v>1</v>
      </c>
      <c r="B61" s="113"/>
      <c r="C61" s="113"/>
      <c r="D61" s="114"/>
      <c r="E61" s="29" t="s">
        <v>3</v>
      </c>
      <c r="F61" s="40" t="e">
        <f>(SUM(F13,F18,F23,F28,F33,F38,F43,F46,F50,F53,F56)/$D$59)</f>
        <v>#DIV/0!</v>
      </c>
      <c r="G61" s="40" t="e">
        <f aca="true" t="shared" si="11" ref="G61:M61">(SUM(G13,G18,G23,G28,G33,G38,G43,G46,G50,G53,G56)/$D$59)</f>
        <v>#DIV/0!</v>
      </c>
      <c r="H61" s="40" t="e">
        <f t="shared" si="11"/>
        <v>#DIV/0!</v>
      </c>
      <c r="I61" s="40" t="e">
        <f t="shared" si="11"/>
        <v>#DIV/0!</v>
      </c>
      <c r="J61" s="40" t="e">
        <f t="shared" si="11"/>
        <v>#DIV/0!</v>
      </c>
      <c r="K61" s="40" t="e">
        <f t="shared" si="11"/>
        <v>#DIV/0!</v>
      </c>
      <c r="L61" s="40" t="e">
        <f t="shared" si="11"/>
        <v>#DIV/0!</v>
      </c>
      <c r="M61" s="75" t="e">
        <f t="shared" si="11"/>
        <v>#DIV/0!</v>
      </c>
    </row>
    <row r="62" spans="1:13" s="13" customFormat="1" ht="12.75">
      <c r="A62" s="115"/>
      <c r="B62" s="116"/>
      <c r="C62" s="116"/>
      <c r="D62" s="117"/>
      <c r="E62" s="29" t="s">
        <v>5</v>
      </c>
      <c r="F62" s="40" t="e">
        <f>F61</f>
        <v>#DIV/0!</v>
      </c>
      <c r="G62" s="40" t="e">
        <f aca="true" t="shared" si="12" ref="G62:M62">G61+F62</f>
        <v>#DIV/0!</v>
      </c>
      <c r="H62" s="40" t="e">
        <f t="shared" si="12"/>
        <v>#DIV/0!</v>
      </c>
      <c r="I62" s="40" t="e">
        <f t="shared" si="12"/>
        <v>#DIV/0!</v>
      </c>
      <c r="J62" s="40" t="e">
        <f t="shared" si="12"/>
        <v>#DIV/0!</v>
      </c>
      <c r="K62" s="40" t="e">
        <f t="shared" si="12"/>
        <v>#DIV/0!</v>
      </c>
      <c r="L62" s="40" t="e">
        <f t="shared" si="12"/>
        <v>#DIV/0!</v>
      </c>
      <c r="M62" s="75" t="e">
        <f t="shared" si="12"/>
        <v>#DIV/0!</v>
      </c>
    </row>
    <row r="63" spans="1:13" s="13" customFormat="1" ht="12.75" customHeight="1">
      <c r="A63" s="118" t="s">
        <v>2</v>
      </c>
      <c r="B63" s="119"/>
      <c r="C63" s="119"/>
      <c r="D63" s="120"/>
      <c r="E63" s="29" t="s">
        <v>3</v>
      </c>
      <c r="F63" s="21">
        <f>SUM(F13,F18,F23,F28,F33,F38,F43,F46,F50,F53,F56)</f>
        <v>0</v>
      </c>
      <c r="G63" s="21">
        <f aca="true" t="shared" si="13" ref="G63:L63">SUM(G13,G18,G23,G28,G33,G38,G43,G46,G50,G53,G56)</f>
        <v>0</v>
      </c>
      <c r="H63" s="21">
        <f t="shared" si="13"/>
        <v>0</v>
      </c>
      <c r="I63" s="21">
        <f t="shared" si="13"/>
        <v>0</v>
      </c>
      <c r="J63" s="21">
        <f t="shared" si="13"/>
        <v>0</v>
      </c>
      <c r="K63" s="21">
        <f t="shared" si="13"/>
        <v>0</v>
      </c>
      <c r="L63" s="21">
        <f t="shared" si="13"/>
        <v>0</v>
      </c>
      <c r="M63" s="21">
        <f>SUM(M13,M18,M23,M28,M33,M38,M43,M46,M50,M53,M56)</f>
        <v>0</v>
      </c>
    </row>
    <row r="64" spans="1:13" s="13" customFormat="1" ht="12.75">
      <c r="A64" s="121"/>
      <c r="B64" s="122"/>
      <c r="C64" s="122"/>
      <c r="D64" s="123"/>
      <c r="E64" s="29" t="s">
        <v>5</v>
      </c>
      <c r="F64" s="21">
        <f>F63</f>
        <v>0</v>
      </c>
      <c r="G64" s="21">
        <f aca="true" t="shared" si="14" ref="G64:M64">G63+F64</f>
        <v>0</v>
      </c>
      <c r="H64" s="21">
        <f t="shared" si="14"/>
        <v>0</v>
      </c>
      <c r="I64" s="21">
        <f t="shared" si="14"/>
        <v>0</v>
      </c>
      <c r="J64" s="21">
        <f t="shared" si="14"/>
        <v>0</v>
      </c>
      <c r="K64" s="21">
        <f t="shared" si="14"/>
        <v>0</v>
      </c>
      <c r="L64" s="21">
        <f t="shared" si="14"/>
        <v>0</v>
      </c>
      <c r="M64" s="21">
        <f t="shared" si="14"/>
        <v>0</v>
      </c>
    </row>
    <row r="65" spans="1:13" ht="12.75">
      <c r="A65" s="76"/>
      <c r="B65" s="77"/>
      <c r="C65" s="78"/>
      <c r="D65" s="78"/>
      <c r="E65" s="79"/>
      <c r="F65" s="80"/>
      <c r="G65" s="80"/>
      <c r="H65" s="80"/>
      <c r="I65" s="80"/>
      <c r="J65" s="80"/>
      <c r="K65" s="80"/>
      <c r="L65" s="80"/>
      <c r="M65" s="81"/>
    </row>
    <row r="66" spans="1:13" ht="12.75">
      <c r="A66" s="88" t="s">
        <v>77</v>
      </c>
      <c r="B66" s="77"/>
      <c r="C66" s="78"/>
      <c r="D66" s="78"/>
      <c r="E66" s="79"/>
      <c r="F66" s="89"/>
      <c r="G66" s="89"/>
      <c r="H66" s="89"/>
      <c r="I66" s="89"/>
      <c r="J66" s="89"/>
      <c r="K66" s="89"/>
      <c r="L66" s="89"/>
      <c r="M66" s="81"/>
    </row>
    <row r="67" spans="1:13" ht="12.75">
      <c r="A67" s="76"/>
      <c r="B67" s="59"/>
      <c r="C67" s="78"/>
      <c r="D67" s="78"/>
      <c r="E67" s="79"/>
      <c r="F67" s="80"/>
      <c r="G67" s="80"/>
      <c r="H67" s="80"/>
      <c r="I67" s="80"/>
      <c r="J67" s="80"/>
      <c r="K67" s="80"/>
      <c r="L67" s="80"/>
      <c r="M67" s="81"/>
    </row>
    <row r="68" spans="1:13" ht="13.5" thickBot="1">
      <c r="A68" s="82"/>
      <c r="B68" s="83"/>
      <c r="C68" s="84"/>
      <c r="D68" s="84"/>
      <c r="E68" s="85"/>
      <c r="F68" s="86"/>
      <c r="G68" s="86"/>
      <c r="H68" s="86"/>
      <c r="I68" s="86"/>
      <c r="J68" s="86"/>
      <c r="K68" s="86"/>
      <c r="L68" s="86"/>
      <c r="M68" s="87"/>
    </row>
  </sheetData>
  <sheetProtection/>
  <mergeCells count="13">
    <mergeCell ref="A63:D64"/>
    <mergeCell ref="B12:K12"/>
    <mergeCell ref="A58:M58"/>
    <mergeCell ref="A59:B59"/>
    <mergeCell ref="E59:M59"/>
    <mergeCell ref="A60:M60"/>
    <mergeCell ref="A61:D62"/>
    <mergeCell ref="A5:K5"/>
    <mergeCell ref="A10:A11"/>
    <mergeCell ref="B10:B11"/>
    <mergeCell ref="C10:C11"/>
    <mergeCell ref="E10:E11"/>
    <mergeCell ref="F10:M10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17"/>
  <sheetViews>
    <sheetView showGridLines="0" zoomScalePageLayoutView="0" workbookViewId="0" topLeftCell="A1">
      <selection activeCell="C24" sqref="C24"/>
    </sheetView>
  </sheetViews>
  <sheetFormatPr defaultColWidth="9.140625" defaultRowHeight="12.75"/>
  <cols>
    <col min="1" max="1" width="59.140625" style="1" customWidth="1"/>
    <col min="2" max="2" width="19.421875" style="2" customWidth="1"/>
    <col min="3" max="3" width="14.8515625" style="1" bestFit="1" customWidth="1"/>
    <col min="4" max="16384" width="9.140625" style="1" customWidth="1"/>
  </cols>
  <sheetData>
    <row r="4" spans="1:2" ht="12.75">
      <c r="A4" s="3" t="s">
        <v>17</v>
      </c>
      <c r="B4" s="4" t="s">
        <v>24</v>
      </c>
    </row>
    <row r="5" spans="1:3" ht="12.75">
      <c r="A5" s="1" t="s">
        <v>44</v>
      </c>
      <c r="B5" s="2">
        <f>'[1]LM-GERAL'!$K$3</f>
        <v>172460.004</v>
      </c>
      <c r="C5" s="2">
        <f>B5*1.2</f>
        <v>206952.00479999997</v>
      </c>
    </row>
    <row r="6" spans="1:3" ht="12.75">
      <c r="A6" s="1" t="s">
        <v>45</v>
      </c>
      <c r="B6" s="2">
        <f>'[1]LM-GERAL'!$K$44</f>
        <v>1344.8999999999999</v>
      </c>
      <c r="C6" s="2">
        <f aca="true" t="shared" si="0" ref="C6:C14">B6*1.2</f>
        <v>1613.8799999999999</v>
      </c>
    </row>
    <row r="7" spans="1:3" ht="12.75">
      <c r="A7" s="1" t="s">
        <v>46</v>
      </c>
      <c r="B7" s="2">
        <f>'[1]LM-GERAL'!$K$68</f>
        <v>872590.26</v>
      </c>
      <c r="C7" s="2">
        <f t="shared" si="0"/>
        <v>1047108.3119999999</v>
      </c>
    </row>
    <row r="8" spans="1:3" ht="12.75">
      <c r="A8" s="1" t="s">
        <v>47</v>
      </c>
      <c r="B8" s="2">
        <f>'[1]LM-GERAL'!$K$157</f>
        <v>301466.64638095244</v>
      </c>
      <c r="C8" s="2">
        <f t="shared" si="0"/>
        <v>361759.97565714293</v>
      </c>
    </row>
    <row r="9" spans="1:3" ht="12.75">
      <c r="A9" s="1" t="s">
        <v>48</v>
      </c>
      <c r="B9" s="2">
        <f>'[1]LM-GERAL'!$K$217</f>
        <v>347526.01000000007</v>
      </c>
      <c r="C9" s="2">
        <f t="shared" si="0"/>
        <v>417031.21200000006</v>
      </c>
    </row>
    <row r="10" spans="1:3" ht="12.75">
      <c r="A10" s="1" t="s">
        <v>49</v>
      </c>
      <c r="B10" s="2">
        <f>'[1]LM-GERAL'!$K$263</f>
        <v>78180.76</v>
      </c>
      <c r="C10" s="2">
        <f t="shared" si="0"/>
        <v>93816.912</v>
      </c>
    </row>
    <row r="11" spans="1:3" ht="12.75">
      <c r="A11" s="1" t="s">
        <v>20</v>
      </c>
      <c r="B11" s="2">
        <f>'[1]LM-GERAL'!$K$290</f>
        <v>34141.44</v>
      </c>
      <c r="C11" s="2">
        <f t="shared" si="0"/>
        <v>40969.728</v>
      </c>
    </row>
    <row r="12" spans="1:3" ht="12.75">
      <c r="A12" s="12" t="s">
        <v>21</v>
      </c>
      <c r="B12" s="2">
        <f>'[1]LM-GERAL'!$K$295</f>
        <v>27016.32195677685</v>
      </c>
      <c r="C12" s="2">
        <f t="shared" si="0"/>
        <v>32419.58634813222</v>
      </c>
    </row>
    <row r="13" spans="1:3" ht="12.75">
      <c r="A13" s="1" t="s">
        <v>22</v>
      </c>
      <c r="B13" s="2">
        <f>'[1]LM-GERAL'!$K$300</f>
        <v>168110.8019567768</v>
      </c>
      <c r="C13" s="2">
        <f t="shared" si="0"/>
        <v>201732.96234813213</v>
      </c>
    </row>
    <row r="14" spans="1:3" ht="12.75">
      <c r="A14" s="1" t="s">
        <v>35</v>
      </c>
      <c r="B14" s="2">
        <f>'[1]LM-GERAL'!$K$313</f>
        <v>4555</v>
      </c>
      <c r="C14" s="2">
        <f t="shared" si="0"/>
        <v>5466</v>
      </c>
    </row>
    <row r="16" spans="1:3" ht="12.75">
      <c r="A16" s="3" t="s">
        <v>23</v>
      </c>
      <c r="B16" s="4">
        <f>SUM(B5:B14)</f>
        <v>2007392.144294506</v>
      </c>
      <c r="C16" s="4">
        <f>SUM(C5:C14)</f>
        <v>2408870.573153407</v>
      </c>
    </row>
    <row r="17" spans="3:4" ht="12.75">
      <c r="C17" s="45"/>
      <c r="D17" s="12"/>
    </row>
  </sheetData>
  <sheetProtection/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RCatarino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Brito</dc:creator>
  <cp:keywords/>
  <dc:description/>
  <cp:lastModifiedBy>Usuário do Windows</cp:lastModifiedBy>
  <cp:lastPrinted>2021-11-23T11:51:26Z</cp:lastPrinted>
  <dcterms:created xsi:type="dcterms:W3CDTF">2004-09-30T21:42:27Z</dcterms:created>
  <dcterms:modified xsi:type="dcterms:W3CDTF">2021-11-29T21:54:24Z</dcterms:modified>
  <cp:category/>
  <cp:version/>
  <cp:contentType/>
  <cp:contentStatus/>
</cp:coreProperties>
</file>